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Баланс ЭЭ" sheetId="1" r:id="rId1"/>
    <sheet name="Баланс Мощности" sheetId="2" r:id="rId2"/>
  </sheets>
  <externalReferences>
    <externalReference r:id="rId5"/>
    <externalReference r:id="rId6"/>
    <externalReference r:id="rId7"/>
  </externalReferences>
  <definedNames>
    <definedName name="_xlfn.IFERROR" hidden="1">#NAME?</definedName>
    <definedName name="anscount" hidden="1">1</definedName>
    <definedName name="god">'[1]Титульный'!$H$9</definedName>
    <definedName name="NDS">'[1]TECHSHEET'!$R$5</definedName>
    <definedName name="org">'[2]Титульный'!$F$13</definedName>
    <definedName name="region_name">'[2]Титульный'!$F$7</definedName>
    <definedName name="regionException_flag">'[2]TEHSHEET'!$E$2</definedName>
    <definedName name="RESOURCE_IDENTIFIER">'[1]TECHSHEET'!$H$23</definedName>
    <definedName name="SAPBEXrevision" hidden="1">1</definedName>
    <definedName name="SAPBEXsysID" hidden="1">"BW2"</definedName>
    <definedName name="SAPBEXwbID" hidden="1">"479GSPMTNK9HM4ZSIVE5K2SH6"</definedName>
    <definedName name="VDET">'[1]Титульный'!$H$19</definedName>
    <definedName name="Стоим_ОС">'[3]Скрытый'!$P$70:$P$71</definedName>
  </definedNames>
  <calcPr fullCalcOnLoad="1"/>
</workbook>
</file>

<file path=xl/sharedStrings.xml><?xml version="1.0" encoding="utf-8"?>
<sst xmlns="http://schemas.openxmlformats.org/spreadsheetml/2006/main" count="1333" uniqueCount="64">
  <si>
    <t>Баланс электроэнергиии</t>
  </si>
  <si>
    <t>Показатели</t>
  </si>
  <si>
    <t>Единица измерений</t>
  </si>
  <si>
    <t>год</t>
  </si>
  <si>
    <t>1 полугодие</t>
  </si>
  <si>
    <t>2 полугодие</t>
  </si>
  <si>
    <t>Всего</t>
  </si>
  <si>
    <t>ВН</t>
  </si>
  <si>
    <t>СН1</t>
  </si>
  <si>
    <t>СН2</t>
  </si>
  <si>
    <t>НН</t>
  </si>
  <si>
    <t>Поступление электроэнергии в сеть</t>
  </si>
  <si>
    <t>млн. кВт.ч.</t>
  </si>
  <si>
    <t>из смежной сети, всего</t>
  </si>
  <si>
    <t>х</t>
  </si>
  <si>
    <t xml:space="preserve">    в том числе из сети</t>
  </si>
  <si>
    <t>от электростанций</t>
  </si>
  <si>
    <t>от ПАО "ФСК ЕЭС"</t>
  </si>
  <si>
    <t>Поступление электроэнергии от других сетевых организаций</t>
  </si>
  <si>
    <t>Потери в сетях</t>
  </si>
  <si>
    <t>%</t>
  </si>
  <si>
    <t>Расход электроэнергии на производственные и хозяйственные нужды</t>
  </si>
  <si>
    <t xml:space="preserve">Отпуск из сети (полезный отпуск ), в т.ч. для
</t>
  </si>
  <si>
    <t>передачи сторонним потребителям (субабонентам)</t>
  </si>
  <si>
    <t>Сальдо-переток в другие сетевые организации</t>
  </si>
  <si>
    <t>Собственное потребление</t>
  </si>
  <si>
    <t>Проверка</t>
  </si>
  <si>
    <t>Х</t>
  </si>
  <si>
    <t>Баланс ТРАНЗИТА электроэнергии без учета собственного потребления</t>
  </si>
  <si>
    <t>Ед. изм.</t>
  </si>
  <si>
    <t>Полезный отпуск электроэнергии потребителям</t>
  </si>
  <si>
    <t xml:space="preserve"> потребителям сети</t>
  </si>
  <si>
    <t>Баланс СОБСТВЕННОГО ПОТРЕБЛЕНИЯ  электроэнергии без учета транзита</t>
  </si>
  <si>
    <t>Расшифровка Поступление от других сетевых организаций</t>
  </si>
  <si>
    <t>Наименование других сетевых организаций</t>
  </si>
  <si>
    <t>Итого</t>
  </si>
  <si>
    <t>Расшифровка Сальдо-переток в другие сетевые организации</t>
  </si>
  <si>
    <t>Расшифровка Полезный отпуск потребителям,  присоединенным к сети</t>
  </si>
  <si>
    <t>Наименование сбытовых организаций</t>
  </si>
  <si>
    <t>Баланс мощности</t>
  </si>
  <si>
    <t>Поступление мощности в сеть</t>
  </si>
  <si>
    <t>МВт</t>
  </si>
  <si>
    <t>от других сетевых организаций</t>
  </si>
  <si>
    <t>Мощность на производственные и хозяйственные нужды</t>
  </si>
  <si>
    <t>Отпуск из сети (полезный отпуск) мощности</t>
  </si>
  <si>
    <t>Заявленная мощность сторонних потребителей (субабонентов)</t>
  </si>
  <si>
    <t>Переток в другие сетевые организации</t>
  </si>
  <si>
    <t>Заявленная мощность  на собственное потребление</t>
  </si>
  <si>
    <t>Баланс ТРАНЗИТА мощности без учета собственного потребления</t>
  </si>
  <si>
    <t>Баланс СОБСТВЕННОГО ПОТРЕБЛЕНИЯ мощности без учета транзита</t>
  </si>
  <si>
    <t>Расшифровка п. 1.5. (Поступление от других сетевых организаций)</t>
  </si>
  <si>
    <t xml:space="preserve">Расшифровка п. 4.3. (Полезный отпуск - переток в другие сетевые организации) </t>
  </si>
  <si>
    <t xml:space="preserve">Расшифровка п. 4.1. (Полезный отпуск потребителям,  присоединенным к сети) </t>
  </si>
  <si>
    <t>от ПАО "Россети Московский регион"</t>
  </si>
  <si>
    <t>Заявленная мощность на собственное потребление</t>
  </si>
  <si>
    <t>Предложение организации на 2023 год</t>
  </si>
  <si>
    <t>АО "Мосэнергосбыт"</t>
  </si>
  <si>
    <t>АО "Мособлэнерго"</t>
  </si>
  <si>
    <t>ООО "Дмитровэнерго"</t>
  </si>
  <si>
    <t>ПАО "Россети Московский регион"</t>
  </si>
  <si>
    <t>АО "Оборонэнерго"</t>
  </si>
  <si>
    <t>АО "МСК Энерго"</t>
  </si>
  <si>
    <t>Предложение организации на 2024 год</t>
  </si>
  <si>
    <t>Фактические показатели организации за 2022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</si>
</sst>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#,##0.0000"/>
    <numFmt numFmtId="167" formatCode="#,##0.0000_ ;\-#,##0.0000\ "/>
    <numFmt numFmtId="168" formatCode="0.0000"/>
    <numFmt numFmtId="169" formatCode="#,##0.0000000000000000000000000000000_ ;\-#,##0.0000000000000000000000000000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9"/>
      <name val="Tahoma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3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5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FFD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 hidden="1"/>
    </xf>
    <xf numFmtId="0" fontId="2" fillId="0" borderId="0" xfId="56" applyFont="1" applyProtection="1">
      <alignment/>
      <protection/>
    </xf>
    <xf numFmtId="0" fontId="3" fillId="0" borderId="0" xfId="56" applyNumberFormat="1" applyFont="1" applyAlignment="1" applyProtection="1">
      <alignment horizontal="left"/>
      <protection/>
    </xf>
    <xf numFmtId="0" fontId="7" fillId="0" borderId="0" xfId="57" applyFont="1" applyBorder="1" applyAlignment="1" applyProtection="1">
      <alignment horizontal="center" vertical="center"/>
      <protection/>
    </xf>
    <xf numFmtId="0" fontId="2" fillId="0" borderId="0" xfId="56" applyFont="1" applyBorder="1" applyAlignment="1" applyProtection="1">
      <alignment/>
      <protection/>
    </xf>
    <xf numFmtId="0" fontId="49" fillId="0" borderId="0" xfId="0" applyFont="1" applyAlignment="1">
      <alignment/>
    </xf>
    <xf numFmtId="0" fontId="3" fillId="0" borderId="0" xfId="56" applyFont="1" applyBorder="1" applyAlignment="1" applyProtection="1">
      <alignment vertical="center"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2" fillId="33" borderId="0" xfId="56" applyFont="1" applyFill="1" applyProtection="1">
      <alignment/>
      <protection/>
    </xf>
    <xf numFmtId="164" fontId="2" fillId="33" borderId="11" xfId="56" applyNumberFormat="1" applyFont="1" applyFill="1" applyBorder="1" applyAlignment="1" applyProtection="1">
      <alignment horizontal="center" vertical="center" wrapText="1"/>
      <protection/>
    </xf>
    <xf numFmtId="164" fontId="2" fillId="33" borderId="12" xfId="56" applyNumberFormat="1" applyFont="1" applyFill="1" applyBorder="1" applyAlignment="1" applyProtection="1">
      <alignment horizontal="center" vertical="center" wrapText="1"/>
      <protection/>
    </xf>
    <xf numFmtId="164" fontId="2" fillId="33" borderId="13" xfId="56" applyNumberFormat="1" applyFont="1" applyFill="1" applyBorder="1" applyAlignment="1" applyProtection="1">
      <alignment horizontal="center" vertical="center" wrapText="1"/>
      <protection/>
    </xf>
    <xf numFmtId="164" fontId="2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0" xfId="56" applyFont="1" applyFill="1" applyProtection="1">
      <alignment/>
      <protection/>
    </xf>
    <xf numFmtId="0" fontId="3" fillId="34" borderId="15" xfId="56" applyFont="1" applyFill="1" applyBorder="1" applyAlignment="1" applyProtection="1">
      <alignment vertical="top" wrapText="1"/>
      <protection/>
    </xf>
    <xf numFmtId="0" fontId="3" fillId="34" borderId="16" xfId="56" applyFont="1" applyFill="1" applyBorder="1" applyAlignment="1" applyProtection="1">
      <alignment horizontal="center" vertical="top" wrapText="1"/>
      <protection/>
    </xf>
    <xf numFmtId="166" fontId="3" fillId="35" borderId="17" xfId="70" applyNumberFormat="1" applyFont="1" applyFill="1" applyBorder="1" applyAlignment="1" applyProtection="1">
      <alignment horizontal="right"/>
      <protection/>
    </xf>
    <xf numFmtId="166" fontId="3" fillId="35" borderId="18" xfId="70" applyNumberFormat="1" applyFont="1" applyFill="1" applyBorder="1" applyAlignment="1" applyProtection="1">
      <alignment horizontal="right"/>
      <protection/>
    </xf>
    <xf numFmtId="166" fontId="3" fillId="35" borderId="19" xfId="70" applyNumberFormat="1" applyFont="1" applyFill="1" applyBorder="1" applyAlignment="1" applyProtection="1">
      <alignment horizontal="right"/>
      <protection/>
    </xf>
    <xf numFmtId="0" fontId="2" fillId="34" borderId="20" xfId="56" applyFont="1" applyFill="1" applyBorder="1" applyAlignment="1" applyProtection="1">
      <alignment vertical="top" wrapText="1"/>
      <protection/>
    </xf>
    <xf numFmtId="0" fontId="2" fillId="34" borderId="21" xfId="56" applyFont="1" applyFill="1" applyBorder="1" applyAlignment="1" applyProtection="1">
      <alignment horizontal="center" vertical="top" wrapText="1"/>
      <protection/>
    </xf>
    <xf numFmtId="166" fontId="2" fillId="34" borderId="22" xfId="70" applyNumberFormat="1" applyFont="1" applyFill="1" applyBorder="1" applyAlignment="1" applyProtection="1">
      <alignment horizontal="center"/>
      <protection/>
    </xf>
    <xf numFmtId="166" fontId="2" fillId="35" borderId="22" xfId="70" applyNumberFormat="1" applyFont="1" applyFill="1" applyBorder="1" applyAlignment="1" applyProtection="1">
      <alignment horizontal="right"/>
      <protection/>
    </xf>
    <xf numFmtId="166" fontId="2" fillId="34" borderId="23" xfId="70" applyNumberFormat="1" applyFont="1" applyFill="1" applyBorder="1" applyAlignment="1" applyProtection="1">
      <alignment horizontal="center"/>
      <protection/>
    </xf>
    <xf numFmtId="166" fontId="3" fillId="35" borderId="22" xfId="70" applyNumberFormat="1" applyFont="1" applyFill="1" applyBorder="1" applyAlignment="1" applyProtection="1">
      <alignment horizontal="right"/>
      <protection/>
    </xf>
    <xf numFmtId="166" fontId="3" fillId="35" borderId="24" xfId="70" applyNumberFormat="1" applyFont="1" applyFill="1" applyBorder="1" applyAlignment="1" applyProtection="1">
      <alignment horizontal="right"/>
      <protection/>
    </xf>
    <xf numFmtId="166" fontId="2" fillId="34" borderId="24" xfId="70" applyNumberFormat="1" applyFont="1" applyFill="1" applyBorder="1" applyAlignment="1" applyProtection="1">
      <alignment horizontal="center"/>
      <protection/>
    </xf>
    <xf numFmtId="0" fontId="2" fillId="0" borderId="20" xfId="56" applyFont="1" applyBorder="1" applyAlignment="1" applyProtection="1">
      <alignment vertical="top" wrapText="1"/>
      <protection/>
    </xf>
    <xf numFmtId="0" fontId="2" fillId="0" borderId="21" xfId="56" applyFont="1" applyBorder="1" applyAlignment="1" applyProtection="1">
      <alignment horizontal="center" vertical="top" wrapText="1"/>
      <protection/>
    </xf>
    <xf numFmtId="166" fontId="2" fillId="0" borderId="22" xfId="70" applyNumberFormat="1" applyFont="1" applyFill="1" applyBorder="1" applyAlignment="1" applyProtection="1">
      <alignment horizontal="center"/>
      <protection/>
    </xf>
    <xf numFmtId="166" fontId="2" fillId="0" borderId="23" xfId="70" applyNumberFormat="1" applyFont="1" applyFill="1" applyBorder="1" applyAlignment="1" applyProtection="1">
      <alignment horizontal="center"/>
      <protection/>
    </xf>
    <xf numFmtId="166" fontId="2" fillId="31" borderId="22" xfId="70" applyNumberFormat="1" applyFont="1" applyFill="1" applyBorder="1" applyAlignment="1" applyProtection="1">
      <alignment horizontal="right"/>
      <protection locked="0"/>
    </xf>
    <xf numFmtId="166" fontId="2" fillId="31" borderId="24" xfId="70" applyNumberFormat="1" applyFont="1" applyFill="1" applyBorder="1" applyAlignment="1" applyProtection="1">
      <alignment horizontal="right"/>
      <protection locked="0"/>
    </xf>
    <xf numFmtId="166" fontId="3" fillId="35" borderId="23" xfId="70" applyNumberFormat="1" applyFont="1" applyFill="1" applyBorder="1" applyAlignment="1" applyProtection="1">
      <alignment horizontal="right"/>
      <protection/>
    </xf>
    <xf numFmtId="0" fontId="3" fillId="0" borderId="0" xfId="56" applyFont="1" applyProtection="1">
      <alignment/>
      <protection/>
    </xf>
    <xf numFmtId="0" fontId="3" fillId="34" borderId="21" xfId="56" applyFont="1" applyFill="1" applyBorder="1" applyAlignment="1" applyProtection="1">
      <alignment horizontal="center" vertical="top" wrapText="1"/>
      <protection/>
    </xf>
    <xf numFmtId="166" fontId="2" fillId="35" borderId="24" xfId="70" applyNumberFormat="1" applyFont="1" applyFill="1" applyBorder="1" applyAlignment="1" applyProtection="1">
      <alignment horizontal="right"/>
      <protection/>
    </xf>
    <xf numFmtId="166" fontId="2" fillId="31" borderId="23" xfId="70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Alignment="1" applyProtection="1">
      <alignment vertical="top" wrapText="1"/>
      <protection/>
    </xf>
    <xf numFmtId="0" fontId="3" fillId="0" borderId="21" xfId="56" applyFont="1" applyBorder="1" applyAlignment="1" applyProtection="1">
      <alignment horizontal="center" vertical="top" wrapText="1"/>
      <protection/>
    </xf>
    <xf numFmtId="0" fontId="3" fillId="34" borderId="20" xfId="56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34" borderId="20" xfId="56" applyFont="1" applyFill="1" applyBorder="1" applyAlignment="1" applyProtection="1">
      <alignment horizontal="left" vertical="top" wrapText="1" indent="1"/>
      <protection/>
    </xf>
    <xf numFmtId="0" fontId="2" fillId="0" borderId="25" xfId="56" applyFont="1" applyBorder="1" applyAlignment="1" applyProtection="1">
      <alignment vertical="top" wrapText="1"/>
      <protection/>
    </xf>
    <xf numFmtId="0" fontId="2" fillId="0" borderId="26" xfId="56" applyFont="1" applyBorder="1" applyAlignment="1" applyProtection="1">
      <alignment horizontal="center" vertical="top" wrapText="1"/>
      <protection/>
    </xf>
    <xf numFmtId="166" fontId="3" fillId="35" borderId="27" xfId="70" applyNumberFormat="1" applyFont="1" applyFill="1" applyBorder="1" applyAlignment="1" applyProtection="1">
      <alignment horizontal="right"/>
      <protection/>
    </xf>
    <xf numFmtId="0" fontId="3" fillId="34" borderId="28" xfId="56" applyFont="1" applyFill="1" applyBorder="1" applyAlignment="1" applyProtection="1">
      <alignment vertical="top" wrapText="1"/>
      <protection/>
    </xf>
    <xf numFmtId="0" fontId="3" fillId="0" borderId="29" xfId="56" applyFont="1" applyBorder="1" applyAlignment="1" applyProtection="1">
      <alignment horizontal="center" vertical="top" wrapText="1"/>
      <protection/>
    </xf>
    <xf numFmtId="166" fontId="3" fillId="35" borderId="30" xfId="70" applyNumberFormat="1" applyFont="1" applyFill="1" applyBorder="1" applyAlignment="1" applyProtection="1">
      <alignment horizontal="right"/>
      <protection/>
    </xf>
    <xf numFmtId="0" fontId="5" fillId="0" borderId="0" xfId="56" applyFont="1" applyProtection="1">
      <alignment/>
      <protection/>
    </xf>
    <xf numFmtId="0" fontId="5" fillId="0" borderId="31" xfId="56" applyFont="1" applyBorder="1" applyAlignment="1" applyProtection="1">
      <alignment vertical="top" wrapText="1"/>
      <protection/>
    </xf>
    <xf numFmtId="0" fontId="5" fillId="0" borderId="32" xfId="56" applyFont="1" applyBorder="1" applyAlignment="1" applyProtection="1">
      <alignment horizontal="center" vertical="top" wrapText="1"/>
      <protection/>
    </xf>
    <xf numFmtId="166" fontId="5" fillId="35" borderId="33" xfId="70" applyNumberFormat="1" applyFont="1" applyFill="1" applyBorder="1" applyAlignment="1" applyProtection="1">
      <alignment horizontal="right"/>
      <protection/>
    </xf>
    <xf numFmtId="166" fontId="5" fillId="34" borderId="34" xfId="70" applyNumberFormat="1" applyFont="1" applyFill="1" applyBorder="1" applyAlignment="1" applyProtection="1">
      <alignment horizontal="center" vertical="center"/>
      <protection/>
    </xf>
    <xf numFmtId="0" fontId="5" fillId="0" borderId="0" xfId="56" applyFont="1" applyFill="1" applyProtection="1">
      <alignment/>
      <protection/>
    </xf>
    <xf numFmtId="0" fontId="5" fillId="0" borderId="0" xfId="56" applyFont="1" applyFill="1" applyBorder="1" applyAlignment="1" applyProtection="1">
      <alignment vertical="top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/>
    </xf>
    <xf numFmtId="167" fontId="5" fillId="0" borderId="0" xfId="70" applyNumberFormat="1" applyFont="1" applyFill="1" applyBorder="1" applyAlignment="1" applyProtection="1">
      <alignment horizontal="center" vertical="center"/>
      <protection/>
    </xf>
    <xf numFmtId="167" fontId="5" fillId="0" borderId="0" xfId="70" applyNumberFormat="1" applyFont="1" applyFill="1" applyBorder="1" applyAlignment="1" applyProtection="1">
      <alignment horizontal="right"/>
      <protection/>
    </xf>
    <xf numFmtId="167" fontId="3" fillId="0" borderId="0" xfId="70" applyNumberFormat="1" applyFont="1" applyFill="1" applyBorder="1" applyAlignment="1" applyProtection="1">
      <alignment horizontal="right"/>
      <protection/>
    </xf>
    <xf numFmtId="167" fontId="50" fillId="0" borderId="0" xfId="70" applyNumberFormat="1" applyFont="1" applyFill="1" applyBorder="1" applyAlignment="1" applyProtection="1">
      <alignment horizontal="right"/>
      <protection/>
    </xf>
    <xf numFmtId="0" fontId="2" fillId="0" borderId="0" xfId="56" applyFont="1" applyAlignment="1" applyProtection="1">
      <alignment horizontal="center"/>
      <protection/>
    </xf>
    <xf numFmtId="0" fontId="2" fillId="0" borderId="0" xfId="56" applyNumberFormat="1" applyFont="1" applyAlignment="1" applyProtection="1">
      <alignment horizontal="right"/>
      <protection/>
    </xf>
    <xf numFmtId="0" fontId="3" fillId="34" borderId="16" xfId="56" applyFont="1" applyFill="1" applyBorder="1" applyAlignment="1" applyProtection="1">
      <alignment vertical="top" wrapText="1"/>
      <protection/>
    </xf>
    <xf numFmtId="0" fontId="3" fillId="34" borderId="35" xfId="56" applyFont="1" applyFill="1" applyBorder="1" applyAlignment="1" applyProtection="1">
      <alignment horizontal="center" vertical="top" wrapText="1"/>
      <protection/>
    </xf>
    <xf numFmtId="167" fontId="3" fillId="35" borderId="18" xfId="70" applyNumberFormat="1" applyFont="1" applyFill="1" applyBorder="1" applyAlignment="1" applyProtection="1">
      <alignment horizontal="right"/>
      <protection/>
    </xf>
    <xf numFmtId="167" fontId="3" fillId="35" borderId="17" xfId="70" applyNumberFormat="1" applyFont="1" applyFill="1" applyBorder="1" applyAlignment="1" applyProtection="1">
      <alignment horizontal="right"/>
      <protection/>
    </xf>
    <xf numFmtId="167" fontId="3" fillId="35" borderId="19" xfId="70" applyNumberFormat="1" applyFont="1" applyFill="1" applyBorder="1" applyAlignment="1" applyProtection="1">
      <alignment horizontal="right"/>
      <protection/>
    </xf>
    <xf numFmtId="0" fontId="2" fillId="34" borderId="21" xfId="56" applyFont="1" applyFill="1" applyBorder="1" applyAlignment="1" applyProtection="1">
      <alignment horizontal="left" vertical="top" wrapText="1"/>
      <protection/>
    </xf>
    <xf numFmtId="167" fontId="2" fillId="33" borderId="23" xfId="70" applyNumberFormat="1" applyFont="1" applyFill="1" applyBorder="1" applyAlignment="1" applyProtection="1">
      <alignment horizontal="center"/>
      <protection/>
    </xf>
    <xf numFmtId="167" fontId="2" fillId="33" borderId="22" xfId="70" applyNumberFormat="1" applyFont="1" applyFill="1" applyBorder="1" applyAlignment="1" applyProtection="1">
      <alignment horizontal="center"/>
      <protection/>
    </xf>
    <xf numFmtId="167" fontId="2" fillId="35" borderId="22" xfId="70" applyNumberFormat="1" applyFont="1" applyFill="1" applyBorder="1" applyAlignment="1" applyProtection="1">
      <alignment horizontal="right"/>
      <protection/>
    </xf>
    <xf numFmtId="167" fontId="2" fillId="35" borderId="24" xfId="70" applyNumberFormat="1" applyFont="1" applyFill="1" applyBorder="1" applyAlignment="1" applyProtection="1">
      <alignment horizontal="right"/>
      <protection/>
    </xf>
    <xf numFmtId="167" fontId="2" fillId="33" borderId="24" xfId="70" applyNumberFormat="1" applyFont="1" applyFill="1" applyBorder="1" applyAlignment="1" applyProtection="1">
      <alignment horizontal="center"/>
      <protection/>
    </xf>
    <xf numFmtId="0" fontId="2" fillId="0" borderId="21" xfId="56" applyFont="1" applyBorder="1" applyAlignment="1" applyProtection="1">
      <alignment horizontal="left" vertical="top" wrapText="1"/>
      <protection/>
    </xf>
    <xf numFmtId="167" fontId="2" fillId="0" borderId="23" xfId="70" applyNumberFormat="1" applyFont="1" applyFill="1" applyBorder="1" applyAlignment="1" applyProtection="1">
      <alignment horizontal="center"/>
      <protection/>
    </xf>
    <xf numFmtId="167" fontId="2" fillId="0" borderId="22" xfId="70" applyNumberFormat="1" applyFont="1" applyFill="1" applyBorder="1" applyAlignment="1" applyProtection="1">
      <alignment horizontal="center"/>
      <protection/>
    </xf>
    <xf numFmtId="167" fontId="2" fillId="33" borderId="24" xfId="70" applyNumberFormat="1" applyFont="1" applyFill="1" applyBorder="1" applyAlignment="1" applyProtection="1">
      <alignment horizontal="center" vertical="center"/>
      <protection/>
    </xf>
    <xf numFmtId="167" fontId="2" fillId="35" borderId="23" xfId="70" applyNumberFormat="1" applyFont="1" applyFill="1" applyBorder="1" applyAlignment="1" applyProtection="1">
      <alignment horizontal="right"/>
      <protection/>
    </xf>
    <xf numFmtId="167" fontId="3" fillId="35" borderId="23" xfId="70" applyNumberFormat="1" applyFont="1" applyFill="1" applyBorder="1" applyAlignment="1" applyProtection="1">
      <alignment horizontal="right"/>
      <protection/>
    </xf>
    <xf numFmtId="167" fontId="3" fillId="35" borderId="22" xfId="70" applyNumberFormat="1" applyFont="1" applyFill="1" applyBorder="1" applyAlignment="1" applyProtection="1">
      <alignment horizontal="right"/>
      <protection/>
    </xf>
    <xf numFmtId="167" fontId="3" fillId="35" borderId="24" xfId="70" applyNumberFormat="1" applyFont="1" applyFill="1" applyBorder="1" applyAlignment="1" applyProtection="1">
      <alignment horizontal="right"/>
      <protection/>
    </xf>
    <xf numFmtId="168" fontId="2" fillId="35" borderId="23" xfId="65" applyNumberFormat="1" applyFont="1" applyFill="1" applyBorder="1" applyAlignment="1" applyProtection="1">
      <alignment horizontal="right"/>
      <protection/>
    </xf>
    <xf numFmtId="168" fontId="2" fillId="35" borderId="22" xfId="65" applyNumberFormat="1" applyFont="1" applyFill="1" applyBorder="1" applyAlignment="1" applyProtection="1">
      <alignment horizontal="right"/>
      <protection/>
    </xf>
    <xf numFmtId="168" fontId="2" fillId="35" borderId="24" xfId="65" applyNumberFormat="1" applyFont="1" applyFill="1" applyBorder="1" applyAlignment="1" applyProtection="1">
      <alignment horizontal="right"/>
      <protection/>
    </xf>
    <xf numFmtId="168" fontId="3" fillId="35" borderId="22" xfId="65" applyNumberFormat="1" applyFont="1" applyFill="1" applyBorder="1" applyAlignment="1" applyProtection="1">
      <alignment horizontal="right"/>
      <protection/>
    </xf>
    <xf numFmtId="168" fontId="3" fillId="35" borderId="24" xfId="65" applyNumberFormat="1" applyFont="1" applyFill="1" applyBorder="1" applyAlignment="1" applyProtection="1">
      <alignment horizontal="right"/>
      <protection/>
    </xf>
    <xf numFmtId="0" fontId="3" fillId="0" borderId="21" xfId="56" applyFont="1" applyBorder="1" applyAlignment="1" applyProtection="1">
      <alignment vertical="top" wrapText="1"/>
      <protection/>
    </xf>
    <xf numFmtId="0" fontId="3" fillId="34" borderId="21" xfId="56" applyFont="1" applyFill="1" applyBorder="1" applyAlignment="1" applyProtection="1">
      <alignment vertical="top" wrapText="1"/>
      <protection/>
    </xf>
    <xf numFmtId="0" fontId="2" fillId="33" borderId="21" xfId="56" applyFont="1" applyFill="1" applyBorder="1" applyAlignment="1" applyProtection="1">
      <alignment vertical="top" wrapText="1"/>
      <protection/>
    </xf>
    <xf numFmtId="0" fontId="2" fillId="33" borderId="21" xfId="56" applyFont="1" applyFill="1" applyBorder="1" applyAlignment="1" applyProtection="1">
      <alignment horizontal="center" vertical="top" wrapText="1"/>
      <protection/>
    </xf>
    <xf numFmtId="0" fontId="2" fillId="0" borderId="36" xfId="56" applyFont="1" applyBorder="1" applyAlignment="1" applyProtection="1">
      <alignment vertical="top" wrapText="1"/>
      <protection/>
    </xf>
    <xf numFmtId="0" fontId="2" fillId="0" borderId="36" xfId="56" applyFont="1" applyBorder="1" applyAlignment="1" applyProtection="1">
      <alignment horizontal="center" vertical="top" wrapText="1"/>
      <protection/>
    </xf>
    <xf numFmtId="167" fontId="2" fillId="35" borderId="11" xfId="70" applyNumberFormat="1" applyFont="1" applyFill="1" applyBorder="1" applyAlignment="1" applyProtection="1">
      <alignment horizontal="right"/>
      <protection/>
    </xf>
    <xf numFmtId="167" fontId="2" fillId="35" borderId="12" xfId="70" applyNumberFormat="1" applyFont="1" applyFill="1" applyBorder="1" applyAlignment="1" applyProtection="1">
      <alignment horizontal="right"/>
      <protection/>
    </xf>
    <xf numFmtId="167" fontId="2" fillId="35" borderId="14" xfId="7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167" fontId="3" fillId="35" borderId="37" xfId="70" applyNumberFormat="1" applyFont="1" applyFill="1" applyBorder="1" applyAlignment="1" applyProtection="1">
      <alignment horizontal="right"/>
      <protection/>
    </xf>
    <xf numFmtId="167" fontId="2" fillId="35" borderId="38" xfId="70" applyNumberFormat="1" applyFont="1" applyFill="1" applyBorder="1" applyAlignment="1" applyProtection="1">
      <alignment horizontal="right"/>
      <protection/>
    </xf>
    <xf numFmtId="167" fontId="2" fillId="33" borderId="38" xfId="70" applyNumberFormat="1" applyFont="1" applyFill="1" applyBorder="1" applyAlignment="1" applyProtection="1">
      <alignment horizontal="center"/>
      <protection/>
    </xf>
    <xf numFmtId="167" fontId="3" fillId="35" borderId="38" xfId="70" applyNumberFormat="1" applyFont="1" applyFill="1" applyBorder="1" applyAlignment="1" applyProtection="1">
      <alignment horizontal="right"/>
      <protection/>
    </xf>
    <xf numFmtId="167" fontId="3" fillId="35" borderId="11" xfId="70" applyNumberFormat="1" applyFont="1" applyFill="1" applyBorder="1" applyAlignment="1" applyProtection="1">
      <alignment horizontal="right"/>
      <protection/>
    </xf>
    <xf numFmtId="167" fontId="3" fillId="35" borderId="12" xfId="70" applyNumberFormat="1" applyFont="1" applyFill="1" applyBorder="1" applyAlignment="1" applyProtection="1">
      <alignment horizontal="right"/>
      <protection/>
    </xf>
    <xf numFmtId="167" fontId="3" fillId="35" borderId="14" xfId="70" applyNumberFormat="1" applyFont="1" applyFill="1" applyBorder="1" applyAlignment="1" applyProtection="1">
      <alignment horizontal="right"/>
      <protection/>
    </xf>
    <xf numFmtId="167" fontId="2" fillId="0" borderId="0" xfId="56" applyNumberFormat="1" applyFont="1" applyAlignment="1" applyProtection="1">
      <alignment horizontal="right"/>
      <protection/>
    </xf>
    <xf numFmtId="166" fontId="2" fillId="0" borderId="0" xfId="56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>
      <alignment/>
      <protection/>
    </xf>
    <xf numFmtId="49" fontId="3" fillId="0" borderId="22" xfId="0" applyNumberFormat="1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horizontal="center" vertical="center"/>
      <protection/>
    </xf>
    <xf numFmtId="0" fontId="3" fillId="0" borderId="22" xfId="49" applyFont="1" applyBorder="1" applyProtection="1">
      <alignment horizontal="center" vertical="center" wrapText="1"/>
      <protection/>
    </xf>
    <xf numFmtId="0" fontId="2" fillId="31" borderId="22" xfId="0" applyFont="1" applyFill="1" applyBorder="1" applyAlignment="1" applyProtection="1">
      <alignment/>
      <protection locked="0"/>
    </xf>
    <xf numFmtId="0" fontId="2" fillId="0" borderId="22" xfId="56" applyFont="1" applyBorder="1" applyAlignment="1" applyProtection="1">
      <alignment horizontal="center" vertical="top" wrapText="1"/>
      <protection/>
    </xf>
    <xf numFmtId="168" fontId="2" fillId="35" borderId="22" xfId="0" applyNumberFormat="1" applyFont="1" applyFill="1" applyBorder="1" applyAlignment="1" applyProtection="1">
      <alignment/>
      <protection/>
    </xf>
    <xf numFmtId="168" fontId="2" fillId="31" borderId="22" xfId="0" applyNumberFormat="1" applyFont="1" applyFill="1" applyBorder="1" applyAlignment="1" applyProtection="1">
      <alignment/>
      <protection locked="0"/>
    </xf>
    <xf numFmtId="0" fontId="2" fillId="0" borderId="0" xfId="56" applyFont="1" applyFill="1" applyProtection="1">
      <alignment/>
      <protection/>
    </xf>
    <xf numFmtId="0" fontId="51" fillId="0" borderId="22" xfId="54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Alignment="1">
      <alignment/>
    </xf>
    <xf numFmtId="0" fontId="3" fillId="0" borderId="22" xfId="42" applyFont="1" applyFill="1" applyBorder="1" applyAlignment="1" applyProtection="1">
      <alignment horizontal="left"/>
      <protection/>
    </xf>
    <xf numFmtId="168" fontId="2" fillId="35" borderId="22" xfId="42" applyNumberFormat="1" applyFont="1" applyFill="1" applyBorder="1" applyAlignment="1" applyProtection="1">
      <alignment horizontal="right"/>
      <protection/>
    </xf>
    <xf numFmtId="0" fontId="52" fillId="0" borderId="0" xfId="42" applyFont="1" applyFill="1" applyBorder="1" applyAlignment="1" applyProtection="1">
      <alignment horizontal="left"/>
      <protection/>
    </xf>
    <xf numFmtId="0" fontId="2" fillId="0" borderId="0" xfId="56" applyFont="1" applyBorder="1" applyAlignment="1" applyProtection="1">
      <alignment horizontal="center" vertical="top" wrapText="1"/>
      <protection/>
    </xf>
    <xf numFmtId="168" fontId="2" fillId="0" borderId="0" xfId="42" applyNumberFormat="1" applyFont="1" applyFill="1" applyBorder="1" applyAlignment="1" applyProtection="1">
      <alignment horizontal="right"/>
      <protection/>
    </xf>
    <xf numFmtId="0" fontId="2" fillId="31" borderId="22" xfId="0" applyFont="1" applyFill="1" applyBorder="1" applyAlignment="1" applyProtection="1">
      <alignment wrapText="1"/>
      <protection locked="0"/>
    </xf>
    <xf numFmtId="0" fontId="49" fillId="31" borderId="22" xfId="0" applyFont="1" applyFill="1" applyBorder="1" applyAlignment="1" applyProtection="1">
      <alignment/>
      <protection locked="0"/>
    </xf>
    <xf numFmtId="168" fontId="2" fillId="35" borderId="22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49" fontId="4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1" borderId="38" xfId="0" applyFont="1" applyFill="1" applyBorder="1" applyAlignment="1" applyProtection="1">
      <alignment/>
      <protection locked="0"/>
    </xf>
    <xf numFmtId="166" fontId="5" fillId="35" borderId="39" xfId="7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2" fillId="34" borderId="40" xfId="56" applyFont="1" applyFill="1" applyBorder="1" applyAlignment="1" applyProtection="1">
      <alignment horizontal="center" vertical="top" wrapText="1"/>
      <protection/>
    </xf>
    <xf numFmtId="0" fontId="2" fillId="0" borderId="40" xfId="56" applyFont="1" applyBorder="1" applyAlignment="1" applyProtection="1">
      <alignment horizontal="center" vertical="top" wrapText="1"/>
      <protection/>
    </xf>
    <xf numFmtId="0" fontId="2" fillId="0" borderId="21" xfId="56" applyFont="1" applyBorder="1" applyAlignment="1" applyProtection="1">
      <alignment vertical="top" wrapText="1"/>
      <protection/>
    </xf>
    <xf numFmtId="168" fontId="3" fillId="35" borderId="23" xfId="65" applyNumberFormat="1" applyFont="1" applyFill="1" applyBorder="1" applyAlignment="1" applyProtection="1">
      <alignment horizontal="right"/>
      <protection/>
    </xf>
    <xf numFmtId="0" fontId="3" fillId="0" borderId="40" xfId="56" applyFont="1" applyBorder="1" applyAlignment="1" applyProtection="1">
      <alignment horizontal="center" vertical="top" wrapText="1"/>
      <protection/>
    </xf>
    <xf numFmtId="0" fontId="3" fillId="34" borderId="40" xfId="56" applyFont="1" applyFill="1" applyBorder="1" applyAlignment="1" applyProtection="1">
      <alignment horizontal="center" vertical="top" wrapText="1"/>
      <protection/>
    </xf>
    <xf numFmtId="49" fontId="3" fillId="0" borderId="37" xfId="0" applyNumberFormat="1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17" xfId="49" applyFont="1" applyBorder="1" applyProtection="1">
      <alignment horizontal="center" vertical="center" wrapText="1"/>
      <protection/>
    </xf>
    <xf numFmtId="0" fontId="3" fillId="0" borderId="19" xfId="49" applyFont="1" applyBorder="1" applyProtection="1">
      <alignment horizontal="center" vertical="center" wrapText="1"/>
      <protection/>
    </xf>
    <xf numFmtId="168" fontId="2" fillId="31" borderId="24" xfId="0" applyNumberFormat="1" applyFont="1" applyFill="1" applyBorder="1" applyAlignment="1" applyProtection="1">
      <alignment/>
      <protection locked="0"/>
    </xf>
    <xf numFmtId="0" fontId="3" fillId="0" borderId="22" xfId="54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3" fillId="0" borderId="42" xfId="42" applyFont="1" applyFill="1" applyBorder="1" applyAlignment="1" applyProtection="1">
      <alignment horizontal="left"/>
      <protection/>
    </xf>
    <xf numFmtId="168" fontId="2" fillId="35" borderId="43" xfId="42" applyNumberFormat="1" applyFont="1" applyFill="1" applyBorder="1" applyAlignment="1" applyProtection="1">
      <alignment horizontal="right"/>
      <protection/>
    </xf>
    <xf numFmtId="168" fontId="2" fillId="35" borderId="44" xfId="42" applyNumberFormat="1" applyFont="1" applyFill="1" applyBorder="1" applyAlignment="1" applyProtection="1">
      <alignment horizontal="right"/>
      <protection/>
    </xf>
    <xf numFmtId="0" fontId="5" fillId="0" borderId="0" xfId="42" applyFont="1" applyFill="1" applyBorder="1" applyAlignment="1" applyProtection="1">
      <alignment horizontal="left"/>
      <protection/>
    </xf>
    <xf numFmtId="49" fontId="3" fillId="0" borderId="17" xfId="0" applyNumberFormat="1" applyFont="1" applyBorder="1" applyAlignment="1" applyProtection="1">
      <alignment wrapText="1"/>
      <protection/>
    </xf>
    <xf numFmtId="168" fontId="2" fillId="35" borderId="43" xfId="0" applyNumberFormat="1" applyFont="1" applyFill="1" applyBorder="1" applyAlignment="1" applyProtection="1">
      <alignment/>
      <protection/>
    </xf>
    <xf numFmtId="168" fontId="2" fillId="35" borderId="44" xfId="0" applyNumberFormat="1" applyFont="1" applyFill="1" applyBorder="1" applyAlignment="1" applyProtection="1">
      <alignment/>
      <protection/>
    </xf>
    <xf numFmtId="168" fontId="2" fillId="35" borderId="43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 hidden="1"/>
    </xf>
    <xf numFmtId="168" fontId="2" fillId="31" borderId="38" xfId="0" applyNumberFormat="1" applyFont="1" applyFill="1" applyBorder="1" applyAlignment="1" applyProtection="1">
      <alignment/>
      <protection locked="0"/>
    </xf>
    <xf numFmtId="0" fontId="14" fillId="0" borderId="0" xfId="0" applyFont="1" applyAlignment="1">
      <alignment/>
    </xf>
    <xf numFmtId="166" fontId="2" fillId="35" borderId="23" xfId="70" applyNumberFormat="1" applyFont="1" applyFill="1" applyBorder="1" applyAlignment="1" applyProtection="1">
      <alignment horizontal="right"/>
      <protection/>
    </xf>
    <xf numFmtId="166" fontId="2" fillId="35" borderId="27" xfId="70" applyNumberFormat="1" applyFont="1" applyFill="1" applyBorder="1" applyAlignment="1" applyProtection="1">
      <alignment horizontal="right"/>
      <protection/>
    </xf>
    <xf numFmtId="166" fontId="2" fillId="31" borderId="13" xfId="70" applyNumberFormat="1" applyFont="1" applyFill="1" applyBorder="1" applyAlignment="1" applyProtection="1">
      <alignment horizontal="right"/>
      <protection locked="0"/>
    </xf>
    <xf numFmtId="166" fontId="2" fillId="31" borderId="45" xfId="70" applyNumberFormat="1" applyFont="1" applyFill="1" applyBorder="1" applyAlignment="1" applyProtection="1">
      <alignment horizontal="right"/>
      <protection locked="0"/>
    </xf>
    <xf numFmtId="166" fontId="2" fillId="31" borderId="43" xfId="70" applyNumberFormat="1" applyFont="1" applyFill="1" applyBorder="1" applyAlignment="1" applyProtection="1">
      <alignment horizontal="right"/>
      <protection locked="0"/>
    </xf>
    <xf numFmtId="166" fontId="2" fillId="31" borderId="44" xfId="70" applyNumberFormat="1" applyFont="1" applyFill="1" applyBorder="1" applyAlignment="1" applyProtection="1">
      <alignment horizontal="right"/>
      <protection locked="0"/>
    </xf>
    <xf numFmtId="0" fontId="3" fillId="33" borderId="46" xfId="56" applyFont="1" applyFill="1" applyBorder="1" applyAlignment="1" applyProtection="1">
      <alignment horizontal="center" vertical="top" wrapText="1"/>
      <protection/>
    </xf>
    <xf numFmtId="0" fontId="3" fillId="34" borderId="47" xfId="56" applyFont="1" applyFill="1" applyBorder="1" applyAlignment="1" applyProtection="1">
      <alignment horizontal="center" vertical="top" wrapText="1"/>
      <protection/>
    </xf>
    <xf numFmtId="0" fontId="2" fillId="0" borderId="48" xfId="56" applyFont="1" applyBorder="1" applyAlignment="1" applyProtection="1">
      <alignment horizontal="center" vertical="top" wrapText="1"/>
      <protection/>
    </xf>
    <xf numFmtId="0" fontId="3" fillId="0" borderId="49" xfId="56" applyFont="1" applyBorder="1" applyAlignment="1" applyProtection="1">
      <alignment horizontal="center" vertical="top" wrapText="1"/>
      <protection/>
    </xf>
    <xf numFmtId="166" fontId="5" fillId="34" borderId="50" xfId="70" applyNumberFormat="1" applyFont="1" applyFill="1" applyBorder="1" applyAlignment="1" applyProtection="1">
      <alignment horizontal="center" vertical="center"/>
      <protection/>
    </xf>
    <xf numFmtId="0" fontId="2" fillId="34" borderId="21" xfId="56" applyFont="1" applyFill="1" applyBorder="1" applyAlignment="1" applyProtection="1">
      <alignment horizontal="left" vertical="top" wrapText="1" indent="1"/>
      <protection/>
    </xf>
    <xf numFmtId="0" fontId="3" fillId="34" borderId="29" xfId="56" applyFont="1" applyFill="1" applyBorder="1" applyAlignment="1" applyProtection="1">
      <alignment vertical="top" wrapText="1"/>
      <protection/>
    </xf>
    <xf numFmtId="0" fontId="5" fillId="0" borderId="32" xfId="56" applyFont="1" applyBorder="1" applyAlignment="1" applyProtection="1">
      <alignment vertical="top" wrapText="1"/>
      <protection/>
    </xf>
    <xf numFmtId="166" fontId="5" fillId="34" borderId="30" xfId="70" applyNumberFormat="1" applyFont="1" applyFill="1" applyBorder="1" applyAlignment="1" applyProtection="1">
      <alignment horizontal="center" vertical="center"/>
      <protection/>
    </xf>
    <xf numFmtId="0" fontId="3" fillId="0" borderId="36" xfId="56" applyFont="1" applyBorder="1" applyAlignment="1" applyProtection="1">
      <alignment horizontal="center" vertical="top" wrapText="1"/>
      <protection/>
    </xf>
    <xf numFmtId="167" fontId="3" fillId="35" borderId="51" xfId="70" applyNumberFormat="1" applyFont="1" applyFill="1" applyBorder="1" applyAlignment="1" applyProtection="1">
      <alignment horizontal="right"/>
      <protection/>
    </xf>
    <xf numFmtId="168" fontId="2" fillId="35" borderId="21" xfId="65" applyNumberFormat="1" applyFont="1" applyFill="1" applyBorder="1" applyAlignment="1" applyProtection="1">
      <alignment horizontal="right"/>
      <protection/>
    </xf>
    <xf numFmtId="0" fontId="2" fillId="34" borderId="20" xfId="56" applyFont="1" applyFill="1" applyBorder="1" applyAlignment="1" applyProtection="1">
      <alignment horizontal="left" vertical="top" wrapText="1"/>
      <protection/>
    </xf>
    <xf numFmtId="0" fontId="2" fillId="0" borderId="20" xfId="56" applyFont="1" applyBorder="1" applyAlignment="1" applyProtection="1">
      <alignment horizontal="left" vertical="top" wrapText="1"/>
      <protection/>
    </xf>
    <xf numFmtId="0" fontId="2" fillId="33" borderId="20" xfId="56" applyFont="1" applyFill="1" applyBorder="1" applyAlignment="1" applyProtection="1">
      <alignment vertical="top" wrapText="1"/>
      <protection/>
    </xf>
    <xf numFmtId="167" fontId="51" fillId="0" borderId="23" xfId="70" applyNumberFormat="1" applyFont="1" applyFill="1" applyBorder="1" applyAlignment="1" applyProtection="1">
      <alignment horizontal="right"/>
      <protection/>
    </xf>
    <xf numFmtId="167" fontId="51" fillId="0" borderId="22" xfId="70" applyNumberFormat="1" applyFont="1" applyFill="1" applyBorder="1" applyAlignment="1" applyProtection="1">
      <alignment horizontal="right"/>
      <protection/>
    </xf>
    <xf numFmtId="167" fontId="51" fillId="0" borderId="24" xfId="70" applyNumberFormat="1" applyFont="1" applyFill="1" applyBorder="1" applyAlignment="1" applyProtection="1">
      <alignment horizontal="right"/>
      <protection/>
    </xf>
    <xf numFmtId="167" fontId="49" fillId="0" borderId="0" xfId="0" applyNumberFormat="1" applyFont="1" applyAlignment="1">
      <alignment/>
    </xf>
    <xf numFmtId="0" fontId="53" fillId="0" borderId="0" xfId="0" applyFont="1" applyAlignment="1" applyProtection="1">
      <alignment/>
      <protection hidden="1"/>
    </xf>
    <xf numFmtId="169" fontId="2" fillId="0" borderId="0" xfId="56" applyNumberFormat="1" applyFont="1" applyAlignment="1" applyProtection="1">
      <alignment horizontal="right"/>
      <protection/>
    </xf>
    <xf numFmtId="164" fontId="2" fillId="33" borderId="23" xfId="56" applyNumberFormat="1" applyFont="1" applyFill="1" applyBorder="1" applyAlignment="1" applyProtection="1">
      <alignment horizontal="center" vertical="center" wrapText="1"/>
      <protection/>
    </xf>
    <xf numFmtId="164" fontId="2" fillId="33" borderId="22" xfId="56" applyNumberFormat="1" applyFont="1" applyFill="1" applyBorder="1" applyAlignment="1" applyProtection="1">
      <alignment horizontal="center" vertical="center" wrapText="1"/>
      <protection/>
    </xf>
    <xf numFmtId="164" fontId="2" fillId="33" borderId="24" xfId="56" applyNumberFormat="1" applyFont="1" applyFill="1" applyBorder="1" applyAlignment="1" applyProtection="1">
      <alignment horizontal="center" vertical="center" wrapText="1"/>
      <protection/>
    </xf>
    <xf numFmtId="164" fontId="3" fillId="33" borderId="15" xfId="56" applyNumberFormat="1" applyFont="1" applyFill="1" applyBorder="1" applyAlignment="1" applyProtection="1">
      <alignment horizontal="center" vertical="center" wrapText="1"/>
      <protection/>
    </xf>
    <xf numFmtId="164" fontId="3" fillId="33" borderId="47" xfId="56" applyNumberFormat="1" applyFont="1" applyFill="1" applyBorder="1" applyAlignment="1" applyProtection="1">
      <alignment horizontal="center" vertical="center" wrapText="1"/>
      <protection/>
    </xf>
    <xf numFmtId="164" fontId="3" fillId="33" borderId="52" xfId="56" applyNumberFormat="1" applyFont="1" applyFill="1" applyBorder="1" applyAlignment="1" applyProtection="1">
      <alignment horizontal="center" vertical="center" wrapText="1"/>
      <protection/>
    </xf>
    <xf numFmtId="164" fontId="2" fillId="33" borderId="20" xfId="56" applyNumberFormat="1" applyFont="1" applyFill="1" applyBorder="1" applyAlignment="1" applyProtection="1">
      <alignment horizontal="center" vertical="center" wrapText="1"/>
      <protection/>
    </xf>
    <xf numFmtId="164" fontId="2" fillId="33" borderId="40" xfId="56" applyNumberFormat="1" applyFont="1" applyFill="1" applyBorder="1" applyAlignment="1" applyProtection="1">
      <alignment horizontal="center" vertical="center" wrapText="1"/>
      <protection/>
    </xf>
    <xf numFmtId="164" fontId="2" fillId="33" borderId="53" xfId="56" applyNumberFormat="1" applyFont="1" applyFill="1" applyBorder="1" applyAlignment="1" applyProtection="1">
      <alignment horizontal="center" vertical="center" wrapText="1"/>
      <protection/>
    </xf>
    <xf numFmtId="164" fontId="2" fillId="33" borderId="38" xfId="56" applyNumberFormat="1" applyFont="1" applyFill="1" applyBorder="1" applyAlignment="1" applyProtection="1">
      <alignment horizontal="center" vertical="center" wrapText="1"/>
      <protection/>
    </xf>
    <xf numFmtId="164" fontId="2" fillId="33" borderId="54" xfId="56" applyNumberFormat="1" applyFont="1" applyFill="1" applyBorder="1" applyAlignment="1" applyProtection="1">
      <alignment horizontal="center" vertical="center" wrapText="1"/>
      <protection/>
    </xf>
    <xf numFmtId="0" fontId="2" fillId="33" borderId="55" xfId="56" applyFont="1" applyFill="1" applyBorder="1" applyAlignment="1" applyProtection="1">
      <alignment horizontal="center" vertical="center" wrapText="1"/>
      <protection/>
    </xf>
    <xf numFmtId="0" fontId="2" fillId="33" borderId="56" xfId="56" applyFont="1" applyFill="1" applyBorder="1" applyAlignment="1" applyProtection="1">
      <alignment horizontal="center" vertical="center" wrapText="1"/>
      <protection/>
    </xf>
    <xf numFmtId="0" fontId="2" fillId="33" borderId="31" xfId="56" applyFont="1" applyFill="1" applyBorder="1" applyAlignment="1" applyProtection="1">
      <alignment horizontal="center" vertical="center" wrapText="1"/>
      <protection/>
    </xf>
    <xf numFmtId="0" fontId="2" fillId="33" borderId="41" xfId="56" applyFont="1" applyFill="1" applyBorder="1" applyAlignment="1" applyProtection="1">
      <alignment horizontal="center" vertical="center" wrapText="1"/>
      <protection/>
    </xf>
    <xf numFmtId="0" fontId="2" fillId="33" borderId="57" xfId="56" applyFont="1" applyFill="1" applyBorder="1" applyAlignment="1" applyProtection="1">
      <alignment horizontal="center" vertical="center" wrapText="1"/>
      <protection/>
    </xf>
    <xf numFmtId="0" fontId="2" fillId="33" borderId="32" xfId="56" applyFont="1" applyFill="1" applyBorder="1" applyAlignment="1" applyProtection="1">
      <alignment horizontal="center" vertical="center" wrapText="1"/>
      <protection/>
    </xf>
    <xf numFmtId="0" fontId="3" fillId="34" borderId="20" xfId="56" applyFont="1" applyFill="1" applyBorder="1" applyAlignment="1" applyProtection="1">
      <alignment horizontal="left" vertical="center" wrapText="1"/>
      <protection/>
    </xf>
    <xf numFmtId="0" fontId="2" fillId="33" borderId="16" xfId="56" applyFont="1" applyFill="1" applyBorder="1" applyAlignment="1" applyProtection="1">
      <alignment horizontal="center" vertical="center" wrapText="1"/>
      <protection/>
    </xf>
    <xf numFmtId="0" fontId="2" fillId="33" borderId="21" xfId="56" applyFont="1" applyFill="1" applyBorder="1" applyAlignment="1" applyProtection="1">
      <alignment horizontal="center" vertical="center" wrapText="1"/>
      <protection/>
    </xf>
    <xf numFmtId="0" fontId="2" fillId="33" borderId="36" xfId="56" applyFont="1" applyFill="1" applyBorder="1" applyAlignment="1" applyProtection="1">
      <alignment horizontal="center" vertical="center" wrapText="1"/>
      <protection/>
    </xf>
    <xf numFmtId="0" fontId="3" fillId="34" borderId="26" xfId="56" applyFont="1" applyFill="1" applyBorder="1" applyAlignment="1" applyProtection="1">
      <alignment horizontal="left" vertical="center" wrapText="1"/>
      <protection/>
    </xf>
    <xf numFmtId="0" fontId="3" fillId="34" borderId="35" xfId="56" applyFont="1" applyFill="1" applyBorder="1" applyAlignment="1" applyProtection="1">
      <alignment horizontal="left" vertical="center" wrapText="1"/>
      <protection/>
    </xf>
    <xf numFmtId="0" fontId="2" fillId="33" borderId="26" xfId="56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 2 4" xfId="56"/>
    <cellStyle name="Обычный 14" xfId="57"/>
    <cellStyle name="Обычный 2 2 5" xfId="58"/>
    <cellStyle name="Обычный 3 4" xfId="59"/>
    <cellStyle name="Обычный 3 4 4" xfId="60"/>
    <cellStyle name="Плохой" xfId="61"/>
    <cellStyle name="Пояснение" xfId="62"/>
    <cellStyle name="Примечание" xfId="63"/>
    <cellStyle name="Percent" xfId="64"/>
    <cellStyle name="Процентный 8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8" xfId="70"/>
    <cellStyle name="Хороший" xfId="71"/>
  </cellStyles>
  <dxfs count="6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92</xdr:row>
      <xdr:rowOff>47625</xdr:rowOff>
    </xdr:from>
    <xdr:ext cx="1457325" cy="200025"/>
    <xdr:sp>
      <xdr:nvSpPr>
        <xdr:cNvPr id="1" name="Скругленный прямоугольник 1" descr="3 4 9 14 19 24 29&#10;"/>
        <xdr:cNvSpPr>
          <a:spLocks/>
        </xdr:cNvSpPr>
      </xdr:nvSpPr>
      <xdr:spPr>
        <a:xfrm>
          <a:off x="400050" y="13716000"/>
          <a:ext cx="1457325" cy="200025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102</xdr:row>
      <xdr:rowOff>47625</xdr:rowOff>
    </xdr:from>
    <xdr:ext cx="1457325" cy="200025"/>
    <xdr:sp>
      <xdr:nvSpPr>
        <xdr:cNvPr id="2" name="Скругленный прямоугольник 2" descr="3 4 9 14 19 24 29&#10;"/>
        <xdr:cNvSpPr>
          <a:spLocks/>
        </xdr:cNvSpPr>
      </xdr:nvSpPr>
      <xdr:spPr>
        <a:xfrm>
          <a:off x="400050" y="15440025"/>
          <a:ext cx="1457325" cy="200025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112</xdr:row>
      <xdr:rowOff>47625</xdr:rowOff>
    </xdr:from>
    <xdr:ext cx="1457325" cy="200025"/>
    <xdr:sp>
      <xdr:nvSpPr>
        <xdr:cNvPr id="3" name="Скругленный прямоугольник 3" descr="3 4 9 14 19 24 29&#10;"/>
        <xdr:cNvSpPr>
          <a:spLocks/>
        </xdr:cNvSpPr>
      </xdr:nvSpPr>
      <xdr:spPr>
        <a:xfrm>
          <a:off x="400050" y="17192625"/>
          <a:ext cx="1457325" cy="200025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66675</xdr:colOff>
      <xdr:row>21</xdr:row>
      <xdr:rowOff>38100</xdr:rowOff>
    </xdr:from>
    <xdr:ext cx="323850" cy="323850"/>
    <xdr:sp>
      <xdr:nvSpPr>
        <xdr:cNvPr id="4" name="b_unlock" hidden="1"/>
        <xdr:cNvSpPr>
          <a:spLocks/>
        </xdr:cNvSpPr>
      </xdr:nvSpPr>
      <xdr:spPr>
        <a:xfrm>
          <a:off x="304800" y="771525"/>
          <a:ext cx="323850" cy="323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 fPrintsWithSheet="0"/>
  </xdr:oneCellAnchor>
  <xdr:oneCellAnchor>
    <xdr:from>
      <xdr:col>1</xdr:col>
      <xdr:colOff>76200</xdr:colOff>
      <xdr:row>20</xdr:row>
      <xdr:rowOff>180975</xdr:rowOff>
    </xdr:from>
    <xdr:ext cx="333375" cy="342900"/>
    <xdr:sp>
      <xdr:nvSpPr>
        <xdr:cNvPr id="5" name="b_lock" descr="3, 2"/>
        <xdr:cNvSpPr>
          <a:spLocks/>
        </xdr:cNvSpPr>
      </xdr:nvSpPr>
      <xdr:spPr>
        <a:xfrm>
          <a:off x="314325" y="723900"/>
          <a:ext cx="333375" cy="342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91</xdr:row>
      <xdr:rowOff>38100</xdr:rowOff>
    </xdr:from>
    <xdr:ext cx="1457325" cy="190500"/>
    <xdr:sp>
      <xdr:nvSpPr>
        <xdr:cNvPr id="1" name="Скругленный прямоугольник 1" descr="3 4 9 14 19 24 29&#10;"/>
        <xdr:cNvSpPr>
          <a:spLocks/>
        </xdr:cNvSpPr>
      </xdr:nvSpPr>
      <xdr:spPr>
        <a:xfrm>
          <a:off x="400050" y="13315950"/>
          <a:ext cx="1457325" cy="190500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101</xdr:row>
      <xdr:rowOff>38100</xdr:rowOff>
    </xdr:from>
    <xdr:ext cx="1457325" cy="190500"/>
    <xdr:sp>
      <xdr:nvSpPr>
        <xdr:cNvPr id="2" name="Скругленный прямоугольник 2" descr="3 4 9 14 19 24 29&#10;"/>
        <xdr:cNvSpPr>
          <a:spLocks/>
        </xdr:cNvSpPr>
      </xdr:nvSpPr>
      <xdr:spPr>
        <a:xfrm>
          <a:off x="400050" y="15059025"/>
          <a:ext cx="1457325" cy="190500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161925</xdr:colOff>
      <xdr:row>111</xdr:row>
      <xdr:rowOff>38100</xdr:rowOff>
    </xdr:from>
    <xdr:ext cx="1457325" cy="190500"/>
    <xdr:sp>
      <xdr:nvSpPr>
        <xdr:cNvPr id="3" name="Скругленный прямоугольник 3" descr="3 4 9 14 19 24 29&#10;"/>
        <xdr:cNvSpPr>
          <a:spLocks/>
        </xdr:cNvSpPr>
      </xdr:nvSpPr>
      <xdr:spPr>
        <a:xfrm>
          <a:off x="400050" y="16802100"/>
          <a:ext cx="1457325" cy="190500"/>
        </a:xfrm>
        <a:prstGeom prst="roundRect">
          <a:avLst/>
        </a:prstGeom>
        <a:solidFill>
          <a:srgbClr val="BFBFBF"/>
        </a:solidFill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Добавить</a:t>
          </a:r>
        </a:p>
      </xdr:txBody>
    </xdr:sp>
    <xdr:clientData fLocksWithSheet="0"/>
  </xdr:oneCellAnchor>
  <xdr:oneCellAnchor>
    <xdr:from>
      <xdr:col>1</xdr:col>
      <xdr:colOff>57150</xdr:colOff>
      <xdr:row>20</xdr:row>
      <xdr:rowOff>66675</xdr:rowOff>
    </xdr:from>
    <xdr:ext cx="323850" cy="323850"/>
    <xdr:sp>
      <xdr:nvSpPr>
        <xdr:cNvPr id="4" name="b_unlock" hidden="1"/>
        <xdr:cNvSpPr>
          <a:spLocks/>
        </xdr:cNvSpPr>
      </xdr:nvSpPr>
      <xdr:spPr>
        <a:xfrm>
          <a:off x="295275" y="590550"/>
          <a:ext cx="323850" cy="323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 fPrintsWithSheet="0"/>
  </xdr:oneCellAnchor>
  <xdr:oneCellAnchor>
    <xdr:from>
      <xdr:col>1</xdr:col>
      <xdr:colOff>47625</xdr:colOff>
      <xdr:row>20</xdr:row>
      <xdr:rowOff>57150</xdr:rowOff>
    </xdr:from>
    <xdr:ext cx="333375" cy="342900"/>
    <xdr:sp>
      <xdr:nvSpPr>
        <xdr:cNvPr id="5" name="b_lock" descr="3, 2"/>
        <xdr:cNvSpPr>
          <a:spLocks/>
        </xdr:cNvSpPr>
      </xdr:nvSpPr>
      <xdr:spPr>
        <a:xfrm>
          <a:off x="285750" y="581025"/>
          <a:ext cx="333375" cy="3429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tirbatyOG\Desktop\&#1054;&#1076;&#1080;&#1085;&#1094;&#1086;&#1074;&#1089;&#1082;&#1080;&#1081;%20&#1090;&#1077;&#1087;&#1083;&#1086;&#1089;&#1077;&#1090;&#1100;_BALANCE.CALC.TARIFF.WARM.2020YEAR_(v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8;&#1072;&#1088;&#1080;&#1092;&#1085;&#1086;&#1077;%20&#1088;&#1077;&#1075;&#1091;&#1083;&#1080;&#1088;&#1086;&#1074;&#1072;&#1085;&#1080;&#1077;%202023\&#1041;&#1040;&#1051;&#1040;&#1053;&#1057;%20&#1085;&#1072;%202023\&#1060;&#1086;&#1088;&#1084;&#1080;&#1088;&#1086;&#1074;&#1072;&#1085;&#1080;&#1077;%203.1\REG\7_&#1056;&#1069;&#1050;_FORM3.1.2023.ORG(v1.0).REG(v1.0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8;&#1072;&#1088;&#1080;&#1092;&#1085;&#1086;&#1077;%20&#1088;&#1077;&#1075;&#1091;&#1083;&#1080;&#1088;&#1086;&#1074;&#1072;&#1085;&#1080;&#1077;%202022\&#1062;&#1048;&#1060;&#1056;&#1054;&#1042;&#1048;&#1047;&#1040;&#1062;&#1048;&#1071;\&#1064;&#1072;&#1073;&#1083;&#1086;&#1085;%20&#1089;&#1077;&#1090;&#1080;\&#1064;&#1072;&#1073;&#1083;&#1086;&#1085;\2021-01-26%20&#1086;&#1090;&#1087;&#1088;&#1072;&#1074;&#1083;&#1077;&#1085;%20&#1088;&#1072;&#1079;&#1088;&#1072;&#1073;&#1086;&#1090;&#1095;&#1080;&#1082;&#1072;&#1084;%20&#1084;&#1072;&#1082;&#1077;&#1090;\&#1050;&#1086;&#1087;&#1080;&#1103;%20smart%20template%20EE-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VLDData"/>
      <sheetName val="modVLDTM"/>
      <sheetName val="Инструкция"/>
      <sheetName val="Лог обновления"/>
      <sheetName val="Титульный"/>
      <sheetName val="Список территорий"/>
      <sheetName val="Список объектов"/>
      <sheetName val="ИП"/>
      <sheetName val="КС"/>
      <sheetName val="TECHSHEET"/>
      <sheetName val="TECH_HORISONTAL"/>
      <sheetName val="TECH_VERTICAL"/>
      <sheetName val="REESTR_ORG"/>
      <sheetName val="REESTR_SOURCE"/>
      <sheetName val="БПр"/>
      <sheetName val="БТр"/>
      <sheetName val="К"/>
      <sheetName val="Т"/>
      <sheetName val="ТМ1"/>
      <sheetName val="ТМ2"/>
      <sheetName val="ХВС.БПр"/>
      <sheetName val="ХВС.БТр"/>
      <sheetName val="ХВС.К"/>
      <sheetName val="ХВС.Р"/>
      <sheetName val="ХВС.ТМ1"/>
      <sheetName val="ХВС.ТМ2"/>
      <sheetName val="ВО.БПр"/>
      <sheetName val="ВО.БТр"/>
      <sheetName val="ВО.К"/>
      <sheetName val="ВО.Р"/>
      <sheetName val="ВО.ТМ1"/>
      <sheetName val="ВО.ТМ2"/>
      <sheetName val="ГВС.ТМ1"/>
      <sheetName val="ГВС.ТМ2"/>
      <sheetName val="ПП исх"/>
      <sheetName val="ПП вход"/>
      <sheetName val="ТН"/>
      <sheetName val="Комментарии"/>
      <sheetName val="Проверка"/>
      <sheetName val="REESTR_MO"/>
      <sheetName val="REESTR_LOCATION"/>
      <sheetName val="AUTHORISATION"/>
      <sheetName val="DICTIONARIES"/>
      <sheetName val="FILE_STORE_DATA"/>
      <sheetName val="PLAN1X_LIST_SUBSIDIARY"/>
      <sheetName val="PLAN1X_LIST_NVV"/>
      <sheetName val="PLAN1X_LIST_ORG"/>
      <sheetName val="PLAN1X_LIST_MO"/>
      <sheetName val="PLAN1X_LIST_DPR"/>
      <sheetName val="PLAN1X_LIST_SRC"/>
      <sheetName val="PLAN1X_LIST_CNCSN_IP"/>
      <sheetName val="PLAN1X_LIST_IP"/>
      <sheetName val="PLAN1X_LIST_CNCSN"/>
      <sheetName val="PLAN1X_LIST_PPL_TM"/>
      <sheetName val="PLAN1X_RESELL_OUTCOME"/>
      <sheetName val="PLAN1X_RESELL_INCOME"/>
      <sheetName val="PLAN1X_BPR"/>
      <sheetName val="PLAN1X_BTR"/>
      <sheetName val="PLAN1X_CALC"/>
      <sheetName val="PLAN1X_FUEL"/>
      <sheetName val="PLAN1X_REAGENT"/>
      <sheetName val="PLAN1X_TM1"/>
      <sheetName val="PLAN1X_TM2"/>
      <sheetName val="modGetGeoBase"/>
      <sheetName val="modServiceAPI"/>
      <sheetName val="modInfo"/>
      <sheetName val="modUIButtons"/>
      <sheetName val="modVLDCommon"/>
      <sheetName val="modVLDIntegrity"/>
      <sheetName val="modDataFEDERAL"/>
      <sheetName val="modGeneralAPI"/>
      <sheetName val="modSheetTitle"/>
      <sheetName val="modListMO"/>
      <sheetName val="modListObjects"/>
      <sheetName val="modListIp"/>
      <sheetName val="modListCncsn"/>
      <sheetName val="modBalPr"/>
      <sheetName val="modBalTr"/>
      <sheetName val="modCalc"/>
      <sheetName val="modFuel"/>
      <sheetName val="modReagent"/>
      <sheetName val="modTM1"/>
      <sheetName val="modTM2"/>
      <sheetName val="modResellIncome"/>
      <sheetName val="modResellOutcome"/>
      <sheetName val="modListPplTm"/>
      <sheetName val="modRequestSpecificData"/>
      <sheetName val="modRequestGenericData"/>
      <sheetName val="modfrmRegion"/>
      <sheetName val="modVLDGeneral"/>
      <sheetName val="modfrmPLAN1XCheckIn"/>
      <sheetName val="modfrmPLAN1XUpdate"/>
      <sheetName val="modPLAN1XUpdate"/>
      <sheetName val="modVLDUniqueness"/>
      <sheetName val="modfrmReestr"/>
      <sheetName val="modfrmOrg"/>
      <sheetName val="modfrmArea"/>
      <sheetName val="modUpdTemplMain"/>
      <sheetName val="modfrmCheckUpdates"/>
      <sheetName val="modfrmDateChoose"/>
      <sheetName val="modIHLCommandBar"/>
      <sheetName val="modfrmHEATAdditionalOrgData"/>
      <sheetName val="modfrmHEATFUELSelector"/>
      <sheetName val="modfrmReportMode"/>
      <sheetName val="modfrmDPRConstructor"/>
      <sheetName val="modfrmIPConstructor"/>
      <sheetName val="modfrmCNCSNConstructor"/>
      <sheetName val="modPOSTData"/>
    </sheetNames>
    <sheetDataSet>
      <sheetData sheetId="4">
        <row r="9">
          <cell r="H9" t="str">
            <v>2020</v>
          </cell>
        </row>
        <row r="19">
          <cell r="H19" t="str">
            <v>Некомбинированное производство :: Передача :: Сбыт</v>
          </cell>
        </row>
      </sheetData>
      <sheetData sheetId="9">
        <row r="5">
          <cell r="R5">
            <v>1.2</v>
          </cell>
        </row>
        <row r="23">
          <cell r="H23" t="str">
            <v>ТЭ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7"/>
      <sheetName val="modFill"/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3"/>
      <sheetName val="modList04"/>
      <sheetName val="modInstruction"/>
      <sheetName val="modUpdTemplMain"/>
      <sheetName val="modfrmCheckUpdates"/>
      <sheetName val="7_РЭК_FORM3.1.2023.ORG(v1.0)"/>
    </sheetNames>
    <sheetDataSet>
      <sheetData sheetId="6">
        <row r="7">
          <cell r="F7" t="str">
            <v>Московская область</v>
          </cell>
        </row>
        <row r="13">
          <cell r="F13" t="str">
            <v>АО "РЭК"</v>
          </cell>
        </row>
      </sheetData>
      <sheetData sheetId="15">
        <row r="2">
          <cell r="E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замечания"/>
      <sheetName val="Титул"/>
      <sheetName val="Опрос"/>
      <sheetName val="ББ (2)"/>
      <sheetName val="ОФР (2)"/>
      <sheetName val="Чек-лист раздельный учет"/>
      <sheetName val="ББ"/>
      <sheetName val="ОФР"/>
      <sheetName val="ДЗ"/>
      <sheetName val="Форма описи"/>
      <sheetName val="1C"/>
      <sheetName val="ОПФ"/>
      <sheetName val="ПредметнаяОбласть"/>
      <sheetName val="ОтрасльЖКХ"/>
      <sheetName val="МетодыРегулирования"/>
      <sheetName val="МУНЫ"/>
      <sheetName val="Поставщики"/>
      <sheetName val="Табл.1.6"/>
      <sheetName val="_скрытый"/>
      <sheetName val="_Директории"/>
      <sheetName val="_Виды деятельности"/>
      <sheetName val="набор_листов"/>
      <sheetName val="Листы"/>
      <sheetName val="Соответствия"/>
      <sheetName val="Титульный"/>
      <sheetName val="Скрытый"/>
      <sheetName val="Активы"/>
      <sheetName val="Активы для ГО"/>
      <sheetName val="Активы-Эл"/>
      <sheetName val="Активы-Эл_Анализ"/>
      <sheetName val="Аренда"/>
      <sheetName val="Амортизация"/>
      <sheetName val="Абоненты"/>
      <sheetName val="Транспортирование"/>
      <sheetName val="Налог водный"/>
      <sheetName val="РСД"/>
      <sheetName val="Налог земельный"/>
      <sheetName val="Транспортный налог"/>
      <sheetName val="НВОС"/>
      <sheetName val="ФОТ-Эл"/>
      <sheetName val="ФОТ"/>
      <sheetName val="ПР"/>
      <sheetName val="АУП"/>
      <sheetName val="ФОТ-Эл РЕГ"/>
      <sheetName val="УНПХ"/>
      <sheetName val="Подряд"/>
      <sheetName val="ЭЭ-1"/>
      <sheetName val="ЭЭ-2"/>
      <sheetName val="Норм.прибыль"/>
      <sheetName val="Топливо"/>
      <sheetName val="Топливо-1"/>
      <sheetName val="Запасы топлива"/>
      <sheetName val="Материалы"/>
      <sheetName val="Смазочные материалы"/>
      <sheetName val="импорт данных"/>
      <sheetName val="Активы-р"/>
      <sheetName val="ИКА"/>
      <sheetName val="OPEX для ИКА"/>
      <sheetName val="ИСУ"/>
      <sheetName val="Абоненты_"/>
      <sheetName val="импорт данных РЕГ"/>
      <sheetName val="ФАЙЛ Баланс_"/>
      <sheetName val="Титульный баланс"/>
      <sheetName val="Баланс ЭЭ"/>
      <sheetName val="Баланс Мощности"/>
      <sheetName val="Ур потерь"/>
      <sheetName val="Баланс ЭЭ РЕГ"/>
      <sheetName val="Баланс Мощности РЕГ"/>
      <sheetName val="ФАЙЛ КНК"/>
      <sheetName val="Титульный2"/>
      <sheetName val="Форма 1.3"/>
      <sheetName val="Форма 1.7"/>
      <sheetName val="Форма 1.9"/>
      <sheetName val="Форма 3.1"/>
      <sheetName val="Форма 3.2"/>
      <sheetName val="Форма 4.1"/>
      <sheetName val="Форма 4.2"/>
      <sheetName val="Форма 8.1"/>
      <sheetName val="Форма 8.1.1"/>
      <sheetName val="Форма 8.3"/>
      <sheetName val="ИКА-Эл"/>
      <sheetName val="Активы для АИС"/>
      <sheetName val="Критерии ТСО"/>
      <sheetName val="Сценарии"/>
      <sheetName val="Расчет потерь"/>
      <sheetName val="Баланс ВО"/>
      <sheetName val="Баланс_ошибки"/>
      <sheetName val="Баланс ВС"/>
      <sheetName val="Баланс ТС"/>
      <sheetName val="Баланс ТК"/>
      <sheetName val="Баланс ТК РЕГ"/>
      <sheetName val="Баланс ТН"/>
      <sheetName val="Баланс ТКО"/>
      <sheetName val="Баланс КПО"/>
      <sheetName val="Топливо 2"/>
      <sheetName val="Энергоресурс"/>
      <sheetName val="Электроэнергия"/>
      <sheetName val="Аморт+Норм.прибыль"/>
      <sheetName val="Ср анализ Баланса"/>
      <sheetName val="Услуги РО"/>
      <sheetName val="Корректировка НВВ"/>
      <sheetName val="Операционные"/>
      <sheetName val="Неподконтрольные"/>
      <sheetName val="Ком потерь"/>
      <sheetName val="Операционные_ЭОР"/>
      <sheetName val="Неподконтрольные_ЭОР"/>
      <sheetName val="ИП + источники"/>
      <sheetName val="Корр ИП ЭЭ"/>
      <sheetName val="Корректировка ИП"/>
      <sheetName val="Бездоговорное"/>
      <sheetName val="Кор по потерям РЕГ"/>
      <sheetName val="Анализ ФАКТА ДПР"/>
      <sheetName val="БЭНЧ"/>
      <sheetName val="Рейтинг эффективности"/>
      <sheetName val="Кор ОПЕРАЦ"/>
      <sheetName val="Кор по доходам"/>
      <sheetName val="Кор по потерям"/>
      <sheetName val="Кор НиК"/>
      <sheetName val="Доступные источники"/>
      <sheetName val="Заключение для регулятора"/>
      <sheetName val="Кор НВВ"/>
      <sheetName val="Кор НВВ РЕГ"/>
      <sheetName val="Расчет тарифов"/>
      <sheetName val="ГВС"/>
      <sheetName val="Калькуляция"/>
      <sheetName val="Доплист"/>
      <sheetName val="НВВ по уровням"/>
      <sheetName val="Импорт из НИК"/>
      <sheetName val="ИМпорт из баланса"/>
      <sheetName val="Прил_НИК"/>
      <sheetName val="Кальк для ГО"/>
      <sheetName val="ПП"/>
      <sheetName val="ПП РЕГ"/>
      <sheetName val="Корректировка НВВ ТС"/>
      <sheetName val="ГВС РЕГ"/>
      <sheetName val="Заявка"/>
      <sheetName val="Исходные"/>
      <sheetName val="Эталоны по МУ"/>
      <sheetName val="НВВ Эталон"/>
      <sheetName val="НВВ ЭОЗ"/>
      <sheetName val="расчет СН на год i"/>
      <sheetName val="КТП и ТВ"/>
      <sheetName val="ТВнас(i-1)"/>
      <sheetName val="ТВнас(i)"/>
      <sheetName val="ТВпп"/>
      <sheetName val="ТВсет"/>
      <sheetName val="откл НВВ факт i-2"/>
      <sheetName val="принятие на обслуж факт i-2"/>
      <sheetName val="откл КТП_ИПЦ факт i-2"/>
      <sheetName val="откл РД факт i-2"/>
      <sheetName val="перекр план на год i"/>
      <sheetName val="прогноз тарифов на год i"/>
      <sheetName val="перекр факт i-2"/>
      <sheetName val="Копия smart template EE-3"/>
    </sheetNames>
    <sheetDataSet>
      <sheetData sheetId="25">
        <row r="70">
          <cell r="P70">
            <v>40000</v>
          </cell>
        </row>
        <row r="71">
          <cell r="P71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9:AG118"/>
  <sheetViews>
    <sheetView tabSelected="1" zoomScalePageLayoutView="0" workbookViewId="0" topLeftCell="A18">
      <pane xSplit="3" ySplit="6" topLeftCell="D24" activePane="bottomRight" state="frozen"/>
      <selection pane="topLeft" activeCell="A18" sqref="A18"/>
      <selection pane="topRight" activeCell="D18" sqref="D18"/>
      <selection pane="bottomLeft" activeCell="A24" sqref="A24"/>
      <selection pane="bottomRight" activeCell="W109" sqref="W109"/>
    </sheetView>
  </sheetViews>
  <sheetFormatPr defaultColWidth="9.140625" defaultRowHeight="15"/>
  <cols>
    <col min="1" max="1" width="3.57421875" style="129" customWidth="1"/>
    <col min="2" max="2" width="45.00390625" style="2" customWidth="1"/>
    <col min="3" max="3" width="14.8515625" style="2" customWidth="1"/>
    <col min="4" max="8" width="9.8515625" style="2" customWidth="1"/>
    <col min="9" max="9" width="12.28125" style="2" customWidth="1"/>
    <col min="10" max="10" width="11.00390625" style="2" customWidth="1"/>
    <col min="11" max="13" width="9.8515625" style="2" customWidth="1"/>
    <col min="14" max="14" width="12.00390625" style="2" customWidth="1"/>
    <col min="15" max="15" width="11.28125" style="2" customWidth="1"/>
    <col min="16" max="18" width="9.8515625" style="2" customWidth="1"/>
    <col min="19" max="16384" width="9.140625" style="2" customWidth="1"/>
  </cols>
  <sheetData>
    <row r="1" ht="12" customHeight="1" hidden="1"/>
    <row r="2" ht="12" customHeight="1" hidden="1"/>
    <row r="3" ht="12" customHeight="1" hidden="1"/>
    <row r="4" ht="12" customHeight="1" hidden="1"/>
    <row r="5" ht="12" customHeight="1" hidden="1"/>
    <row r="6" ht="12" customHeight="1" hidden="1"/>
    <row r="7" ht="12" customHeight="1" hidden="1"/>
    <row r="8" ht="12" customHeight="1" hidden="1"/>
    <row r="9" ht="12" customHeight="1" hidden="1">
      <c r="C9" s="157"/>
    </row>
    <row r="10" ht="12" customHeight="1" hidden="1"/>
    <row r="11" ht="12" customHeight="1" hidden="1"/>
    <row r="12" ht="12" customHeight="1" hidden="1"/>
    <row r="13" ht="12" customHeight="1" hidden="1"/>
    <row r="14" ht="12" customHeight="1" hidden="1"/>
    <row r="15" ht="12" customHeight="1" hidden="1"/>
    <row r="16" ht="12" customHeight="1" hidden="1"/>
    <row r="17" ht="12" customHeight="1" hidden="1"/>
    <row r="18" ht="16.5" customHeight="1"/>
    <row r="19" spans="1:18" s="7" customFormat="1" ht="12.75">
      <c r="A19" s="3"/>
      <c r="B19" s="4" t="s">
        <v>0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s="7" customFormat="1" ht="13.5" thickBot="1">
      <c r="A20" s="3"/>
      <c r="B20" s="8"/>
      <c r="C20" s="9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33" s="7" customFormat="1" ht="15" customHeight="1">
      <c r="A21" s="10"/>
      <c r="B21" s="196" t="s">
        <v>1</v>
      </c>
      <c r="C21" s="199" t="s">
        <v>2</v>
      </c>
      <c r="D21" s="188" t="s">
        <v>63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90"/>
      <c r="S21" s="188" t="s">
        <v>62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90"/>
    </row>
    <row r="22" spans="1:33" s="7" customFormat="1" ht="15" customHeight="1">
      <c r="A22" s="10"/>
      <c r="B22" s="197"/>
      <c r="C22" s="200"/>
      <c r="D22" s="191" t="s">
        <v>3</v>
      </c>
      <c r="E22" s="192"/>
      <c r="F22" s="192"/>
      <c r="G22" s="192"/>
      <c r="H22" s="193"/>
      <c r="I22" s="194" t="s">
        <v>4</v>
      </c>
      <c r="J22" s="192"/>
      <c r="K22" s="192"/>
      <c r="L22" s="192"/>
      <c r="M22" s="193"/>
      <c r="N22" s="194" t="s">
        <v>5</v>
      </c>
      <c r="O22" s="192"/>
      <c r="P22" s="192"/>
      <c r="Q22" s="192"/>
      <c r="R22" s="195"/>
      <c r="S22" s="191" t="s">
        <v>3</v>
      </c>
      <c r="T22" s="192"/>
      <c r="U22" s="192"/>
      <c r="V22" s="192"/>
      <c r="W22" s="193"/>
      <c r="X22" s="194" t="s">
        <v>4</v>
      </c>
      <c r="Y22" s="192"/>
      <c r="Z22" s="192"/>
      <c r="AA22" s="192"/>
      <c r="AB22" s="193"/>
      <c r="AC22" s="194" t="s">
        <v>5</v>
      </c>
      <c r="AD22" s="192"/>
      <c r="AE22" s="192"/>
      <c r="AF22" s="192"/>
      <c r="AG22" s="195"/>
    </row>
    <row r="23" spans="1:33" s="7" customFormat="1" ht="15" customHeight="1" thickBot="1">
      <c r="A23" s="10"/>
      <c r="B23" s="198"/>
      <c r="C23" s="201"/>
      <c r="D23" s="11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3" t="s">
        <v>6</v>
      </c>
      <c r="J23" s="13" t="s">
        <v>7</v>
      </c>
      <c r="K23" s="13" t="s">
        <v>8</v>
      </c>
      <c r="L23" s="13" t="s">
        <v>9</v>
      </c>
      <c r="M23" s="13" t="s">
        <v>10</v>
      </c>
      <c r="N23" s="12" t="s">
        <v>6</v>
      </c>
      <c r="O23" s="12" t="s">
        <v>7</v>
      </c>
      <c r="P23" s="12" t="s">
        <v>8</v>
      </c>
      <c r="Q23" s="12" t="s">
        <v>9</v>
      </c>
      <c r="R23" s="14" t="s">
        <v>10</v>
      </c>
      <c r="S23" s="11" t="s">
        <v>6</v>
      </c>
      <c r="T23" s="12" t="s">
        <v>7</v>
      </c>
      <c r="U23" s="12" t="s">
        <v>8</v>
      </c>
      <c r="V23" s="12" t="s">
        <v>9</v>
      </c>
      <c r="W23" s="12" t="s">
        <v>10</v>
      </c>
      <c r="X23" s="13" t="s">
        <v>6</v>
      </c>
      <c r="Y23" s="13" t="s">
        <v>7</v>
      </c>
      <c r="Z23" s="13" t="s">
        <v>8</v>
      </c>
      <c r="AA23" s="13" t="s">
        <v>9</v>
      </c>
      <c r="AB23" s="13" t="s">
        <v>10</v>
      </c>
      <c r="AC23" s="12" t="s">
        <v>6</v>
      </c>
      <c r="AD23" s="12" t="s">
        <v>7</v>
      </c>
      <c r="AE23" s="12" t="s">
        <v>8</v>
      </c>
      <c r="AF23" s="12" t="s">
        <v>9</v>
      </c>
      <c r="AG23" s="14" t="s">
        <v>10</v>
      </c>
    </row>
    <row r="24" spans="1:33" s="7" customFormat="1" ht="12.75">
      <c r="A24" s="15"/>
      <c r="B24" s="16" t="s">
        <v>11</v>
      </c>
      <c r="C24" s="17" t="s">
        <v>12</v>
      </c>
      <c r="D24" s="19">
        <f>D33+D32+D31+D30</f>
        <v>660.275216</v>
      </c>
      <c r="E24" s="18">
        <f>E33+E32+E31+E30</f>
        <v>630.208438</v>
      </c>
      <c r="F24" s="18">
        <f>F33+F32+F31+F30+F25</f>
        <v>122.770197</v>
      </c>
      <c r="G24" s="18">
        <f>G33+G32+G31+G30+G25</f>
        <v>220.60344799999996</v>
      </c>
      <c r="H24" s="20">
        <f>H37+H36+H34</f>
        <v>41.38466199999996</v>
      </c>
      <c r="I24" s="19">
        <f>I33+I32+I31+I30</f>
        <v>323.1449</v>
      </c>
      <c r="J24" s="18">
        <f>J33+J32+J31+J30</f>
        <v>305.3614</v>
      </c>
      <c r="K24" s="18">
        <f>K33+K32+K31+K30+K25</f>
        <v>79.9033</v>
      </c>
      <c r="L24" s="18">
        <f>L33+L32+L31+L30+L25</f>
        <v>99.48617999999999</v>
      </c>
      <c r="M24" s="20">
        <f>M37+M36+M34</f>
        <v>15.79340000000001</v>
      </c>
      <c r="N24" s="19">
        <f>N33+N32+N31+N30</f>
        <v>337.130316</v>
      </c>
      <c r="O24" s="18">
        <f>O33+O32+O31+O30</f>
        <v>324.847038</v>
      </c>
      <c r="P24" s="18">
        <f>P33+P32+P31+P30+P25</f>
        <v>42.866897</v>
      </c>
      <c r="Q24" s="18">
        <f>Q33+Q32+Q31+Q30+Q25</f>
        <v>121.11726799999998</v>
      </c>
      <c r="R24" s="20">
        <f>R37+R36+R34</f>
        <v>25.59126199999998</v>
      </c>
      <c r="S24" s="19">
        <f>S33+S32+S31+S30</f>
        <v>660.275216</v>
      </c>
      <c r="T24" s="18">
        <f>T33+T32+T31+T30</f>
        <v>630.208438</v>
      </c>
      <c r="U24" s="18">
        <f>U33+U32+U31+U30+U25</f>
        <v>122.770197</v>
      </c>
      <c r="V24" s="18">
        <f>V33+V32+V31+V30+V25</f>
        <v>220.60344799999996</v>
      </c>
      <c r="W24" s="20">
        <f>W37+W36+W34</f>
        <v>41.38466199999996</v>
      </c>
      <c r="X24" s="19">
        <f>X33+X32+X31+X30</f>
        <v>323.1449</v>
      </c>
      <c r="Y24" s="18">
        <f>Y33+Y32+Y31+Y30</f>
        <v>305.3614</v>
      </c>
      <c r="Z24" s="18">
        <f>Z33+Z32+Z31+Z30+Z25</f>
        <v>79.9033</v>
      </c>
      <c r="AA24" s="18">
        <f>AA33+AA32+AA31+AA30+AA25</f>
        <v>99.48617999999999</v>
      </c>
      <c r="AB24" s="20">
        <f>AB37+AB36+AB34</f>
        <v>15.79340000000001</v>
      </c>
      <c r="AC24" s="19">
        <f>AC33+AC32+AC31+AC30</f>
        <v>337.130316</v>
      </c>
      <c r="AD24" s="18">
        <f>AD33+AD32+AD31+AD30</f>
        <v>324.847038</v>
      </c>
      <c r="AE24" s="18">
        <f>AE33+AE32+AE31+AE30+AE25</f>
        <v>42.866897</v>
      </c>
      <c r="AF24" s="18">
        <f>AF33+AF32+AF31+AF30+AF25</f>
        <v>121.11726799999998</v>
      </c>
      <c r="AG24" s="20">
        <f>AG37+AG36+AG34</f>
        <v>25.59126199999998</v>
      </c>
    </row>
    <row r="25" spans="1:33" s="7" customFormat="1" ht="12.75">
      <c r="A25" s="10"/>
      <c r="B25" s="21" t="s">
        <v>13</v>
      </c>
      <c r="C25" s="22" t="s">
        <v>12</v>
      </c>
      <c r="D25" s="25" t="s">
        <v>14</v>
      </c>
      <c r="E25" s="23" t="s">
        <v>14</v>
      </c>
      <c r="F25" s="24">
        <f>F27</f>
        <v>122.770197</v>
      </c>
      <c r="G25" s="24">
        <f>G28+G27</f>
        <v>192.71583499999997</v>
      </c>
      <c r="H25" s="38">
        <f>H29</f>
        <v>39.20549699999996</v>
      </c>
      <c r="I25" s="25" t="s">
        <v>14</v>
      </c>
      <c r="J25" s="23" t="s">
        <v>14</v>
      </c>
      <c r="K25" s="26">
        <f>K27</f>
        <v>79.9033</v>
      </c>
      <c r="L25" s="26">
        <f>L28+L27</f>
        <v>82.89447999999999</v>
      </c>
      <c r="M25" s="27">
        <f>M29</f>
        <v>14.601600000000012</v>
      </c>
      <c r="N25" s="25" t="s">
        <v>14</v>
      </c>
      <c r="O25" s="23" t="s">
        <v>14</v>
      </c>
      <c r="P25" s="26">
        <f>P27</f>
        <v>42.866897</v>
      </c>
      <c r="Q25" s="26">
        <f>Q28+Q27</f>
        <v>109.82135499999998</v>
      </c>
      <c r="R25" s="27">
        <f>R29</f>
        <v>24.60389699999998</v>
      </c>
      <c r="S25" s="25" t="s">
        <v>14</v>
      </c>
      <c r="T25" s="23" t="s">
        <v>14</v>
      </c>
      <c r="U25" s="24">
        <f>U27</f>
        <v>122.770197</v>
      </c>
      <c r="V25" s="24">
        <f>V28+V27</f>
        <v>192.71583499999997</v>
      </c>
      <c r="W25" s="38">
        <f>W29</f>
        <v>39.20549699999996</v>
      </c>
      <c r="X25" s="25" t="s">
        <v>14</v>
      </c>
      <c r="Y25" s="23" t="s">
        <v>14</v>
      </c>
      <c r="Z25" s="26">
        <f>Z27</f>
        <v>79.9033</v>
      </c>
      <c r="AA25" s="26">
        <f>AA28+AA27</f>
        <v>82.89447999999999</v>
      </c>
      <c r="AB25" s="27">
        <f>AB29</f>
        <v>14.601600000000012</v>
      </c>
      <c r="AC25" s="25" t="s">
        <v>14</v>
      </c>
      <c r="AD25" s="23" t="s">
        <v>14</v>
      </c>
      <c r="AE25" s="26">
        <f>AE27</f>
        <v>42.866897</v>
      </c>
      <c r="AF25" s="26">
        <f>AF28+AF27</f>
        <v>109.82135499999998</v>
      </c>
      <c r="AG25" s="27">
        <f>AG29</f>
        <v>24.60389699999998</v>
      </c>
    </row>
    <row r="26" spans="1:33" s="7" customFormat="1" ht="12.75">
      <c r="A26" s="10"/>
      <c r="B26" s="21" t="s">
        <v>15</v>
      </c>
      <c r="C26" s="22" t="s">
        <v>12</v>
      </c>
      <c r="D26" s="25" t="s">
        <v>14</v>
      </c>
      <c r="E26" s="23" t="s">
        <v>14</v>
      </c>
      <c r="F26" s="23" t="s">
        <v>14</v>
      </c>
      <c r="G26" s="23" t="s">
        <v>14</v>
      </c>
      <c r="H26" s="28" t="s">
        <v>14</v>
      </c>
      <c r="I26" s="25" t="s">
        <v>14</v>
      </c>
      <c r="J26" s="23" t="s">
        <v>14</v>
      </c>
      <c r="K26" s="23" t="s">
        <v>14</v>
      </c>
      <c r="L26" s="23" t="s">
        <v>14</v>
      </c>
      <c r="M26" s="28" t="s">
        <v>14</v>
      </c>
      <c r="N26" s="25" t="s">
        <v>14</v>
      </c>
      <c r="O26" s="23" t="s">
        <v>14</v>
      </c>
      <c r="P26" s="23" t="s">
        <v>14</v>
      </c>
      <c r="Q26" s="23" t="s">
        <v>14</v>
      </c>
      <c r="R26" s="28" t="s">
        <v>14</v>
      </c>
      <c r="S26" s="25" t="s">
        <v>14</v>
      </c>
      <c r="T26" s="23" t="s">
        <v>14</v>
      </c>
      <c r="U26" s="23" t="s">
        <v>14</v>
      </c>
      <c r="V26" s="23" t="s">
        <v>14</v>
      </c>
      <c r="W26" s="28" t="s">
        <v>14</v>
      </c>
      <c r="X26" s="25" t="s">
        <v>14</v>
      </c>
      <c r="Y26" s="23" t="s">
        <v>14</v>
      </c>
      <c r="Z26" s="23" t="s">
        <v>14</v>
      </c>
      <c r="AA26" s="23" t="s">
        <v>14</v>
      </c>
      <c r="AB26" s="28" t="s">
        <v>14</v>
      </c>
      <c r="AC26" s="25" t="s">
        <v>14</v>
      </c>
      <c r="AD26" s="23" t="s">
        <v>14</v>
      </c>
      <c r="AE26" s="23" t="s">
        <v>14</v>
      </c>
      <c r="AF26" s="23" t="s">
        <v>14</v>
      </c>
      <c r="AG26" s="28" t="s">
        <v>14</v>
      </c>
    </row>
    <row r="27" spans="1:33" s="7" customFormat="1" ht="12.75">
      <c r="A27" s="3"/>
      <c r="B27" s="29" t="s">
        <v>7</v>
      </c>
      <c r="C27" s="30" t="s">
        <v>12</v>
      </c>
      <c r="D27" s="32" t="s">
        <v>14</v>
      </c>
      <c r="E27" s="31" t="s">
        <v>14</v>
      </c>
      <c r="F27" s="33">
        <f>K27+P27</f>
        <v>122.770197</v>
      </c>
      <c r="G27" s="24">
        <f>E24-E34-E36-E37-F27</f>
        <v>192.71583499999997</v>
      </c>
      <c r="H27" s="28" t="s">
        <v>14</v>
      </c>
      <c r="I27" s="25" t="s">
        <v>14</v>
      </c>
      <c r="J27" s="23" t="s">
        <v>14</v>
      </c>
      <c r="K27" s="33">
        <v>79.9033</v>
      </c>
      <c r="L27" s="26">
        <f>J24-J34-J36-J37-K27</f>
        <v>82.89447999999999</v>
      </c>
      <c r="M27" s="28" t="s">
        <v>14</v>
      </c>
      <c r="N27" s="25" t="s">
        <v>14</v>
      </c>
      <c r="O27" s="23" t="s">
        <v>14</v>
      </c>
      <c r="P27" s="33">
        <v>42.866897</v>
      </c>
      <c r="Q27" s="26">
        <f>O24-O34-O36-O37-P27</f>
        <v>109.82135499999998</v>
      </c>
      <c r="R27" s="28" t="s">
        <v>14</v>
      </c>
      <c r="S27" s="32" t="s">
        <v>14</v>
      </c>
      <c r="T27" s="31" t="s">
        <v>14</v>
      </c>
      <c r="U27" s="33">
        <f>Z27+AE27</f>
        <v>122.770197</v>
      </c>
      <c r="V27" s="24">
        <f>T24-T34-T36-T37-U27</f>
        <v>192.71583499999997</v>
      </c>
      <c r="W27" s="28" t="s">
        <v>14</v>
      </c>
      <c r="X27" s="25" t="s">
        <v>14</v>
      </c>
      <c r="Y27" s="23" t="s">
        <v>14</v>
      </c>
      <c r="Z27" s="33">
        <v>79.9033</v>
      </c>
      <c r="AA27" s="26">
        <f>Y24-Y34-Y36-Y37-Z27</f>
        <v>82.89447999999999</v>
      </c>
      <c r="AB27" s="28" t="s">
        <v>14</v>
      </c>
      <c r="AC27" s="25" t="s">
        <v>14</v>
      </c>
      <c r="AD27" s="23" t="s">
        <v>14</v>
      </c>
      <c r="AE27" s="33">
        <v>42.866897</v>
      </c>
      <c r="AF27" s="26">
        <f>AD24-AD34-AD36-AD37-AE27</f>
        <v>109.82135499999998</v>
      </c>
      <c r="AG27" s="28" t="s">
        <v>14</v>
      </c>
    </row>
    <row r="28" spans="1:33" s="7" customFormat="1" ht="12.75">
      <c r="A28" s="3"/>
      <c r="B28" s="29" t="s">
        <v>8</v>
      </c>
      <c r="C28" s="30" t="s">
        <v>12</v>
      </c>
      <c r="D28" s="32" t="s">
        <v>14</v>
      </c>
      <c r="E28" s="31" t="s">
        <v>14</v>
      </c>
      <c r="F28" s="23" t="s">
        <v>14</v>
      </c>
      <c r="G28" s="24">
        <f>F24-F34-F36-F37</f>
        <v>0</v>
      </c>
      <c r="H28" s="28" t="s">
        <v>14</v>
      </c>
      <c r="I28" s="25" t="s">
        <v>14</v>
      </c>
      <c r="J28" s="23" t="s">
        <v>14</v>
      </c>
      <c r="K28" s="23" t="s">
        <v>14</v>
      </c>
      <c r="L28" s="26">
        <f>K24-K34-K36-K37</f>
        <v>0</v>
      </c>
      <c r="M28" s="28" t="s">
        <v>14</v>
      </c>
      <c r="N28" s="25" t="s">
        <v>14</v>
      </c>
      <c r="O28" s="23" t="s">
        <v>14</v>
      </c>
      <c r="P28" s="23" t="s">
        <v>14</v>
      </c>
      <c r="Q28" s="26">
        <f>P24-P34-P36-P37</f>
        <v>0</v>
      </c>
      <c r="R28" s="28" t="s">
        <v>14</v>
      </c>
      <c r="S28" s="32" t="s">
        <v>14</v>
      </c>
      <c r="T28" s="31" t="s">
        <v>14</v>
      </c>
      <c r="U28" s="23" t="s">
        <v>14</v>
      </c>
      <c r="V28" s="24">
        <f>U24-U34-U36-U37</f>
        <v>0</v>
      </c>
      <c r="W28" s="28" t="s">
        <v>14</v>
      </c>
      <c r="X28" s="25" t="s">
        <v>14</v>
      </c>
      <c r="Y28" s="23" t="s">
        <v>14</v>
      </c>
      <c r="Z28" s="23" t="s">
        <v>14</v>
      </c>
      <c r="AA28" s="26">
        <f>Z24-Z34-Z36-Z37</f>
        <v>0</v>
      </c>
      <c r="AB28" s="28" t="s">
        <v>14</v>
      </c>
      <c r="AC28" s="25" t="s">
        <v>14</v>
      </c>
      <c r="AD28" s="23" t="s">
        <v>14</v>
      </c>
      <c r="AE28" s="23" t="s">
        <v>14</v>
      </c>
      <c r="AF28" s="26">
        <f>AE24-AE34-AE36-AE37</f>
        <v>0</v>
      </c>
      <c r="AG28" s="28" t="s">
        <v>14</v>
      </c>
    </row>
    <row r="29" spans="1:33" s="7" customFormat="1" ht="12.75">
      <c r="A29" s="3"/>
      <c r="B29" s="29" t="s">
        <v>9</v>
      </c>
      <c r="C29" s="30" t="s">
        <v>12</v>
      </c>
      <c r="D29" s="32" t="s">
        <v>14</v>
      </c>
      <c r="E29" s="31" t="s">
        <v>14</v>
      </c>
      <c r="F29" s="31" t="s">
        <v>14</v>
      </c>
      <c r="G29" s="31" t="s">
        <v>14</v>
      </c>
      <c r="H29" s="38">
        <f>H24-H30-H31-H32-H33</f>
        <v>39.20549699999996</v>
      </c>
      <c r="I29" s="25" t="s">
        <v>14</v>
      </c>
      <c r="J29" s="23" t="s">
        <v>14</v>
      </c>
      <c r="K29" s="23" t="s">
        <v>14</v>
      </c>
      <c r="L29" s="23" t="s">
        <v>14</v>
      </c>
      <c r="M29" s="27">
        <f>M24-M30-M31-M32-M33</f>
        <v>14.601600000000012</v>
      </c>
      <c r="N29" s="25" t="s">
        <v>14</v>
      </c>
      <c r="O29" s="23" t="s">
        <v>14</v>
      </c>
      <c r="P29" s="23" t="s">
        <v>14</v>
      </c>
      <c r="Q29" s="23" t="s">
        <v>14</v>
      </c>
      <c r="R29" s="27">
        <f>R24-R30-R31-R32-R33</f>
        <v>24.60389699999998</v>
      </c>
      <c r="S29" s="32" t="s">
        <v>14</v>
      </c>
      <c r="T29" s="31" t="s">
        <v>14</v>
      </c>
      <c r="U29" s="31" t="s">
        <v>14</v>
      </c>
      <c r="V29" s="31" t="s">
        <v>14</v>
      </c>
      <c r="W29" s="38">
        <f>W24-W30-W31-W32-W33</f>
        <v>39.20549699999996</v>
      </c>
      <c r="X29" s="25" t="s">
        <v>14</v>
      </c>
      <c r="Y29" s="23" t="s">
        <v>14</v>
      </c>
      <c r="Z29" s="23" t="s">
        <v>14</v>
      </c>
      <c r="AA29" s="23" t="s">
        <v>14</v>
      </c>
      <c r="AB29" s="27">
        <f>AB24-AB30-AB31-AB32-AB33</f>
        <v>14.601600000000012</v>
      </c>
      <c r="AC29" s="25" t="s">
        <v>14</v>
      </c>
      <c r="AD29" s="23" t="s">
        <v>14</v>
      </c>
      <c r="AE29" s="23" t="s">
        <v>14</v>
      </c>
      <c r="AF29" s="23" t="s">
        <v>14</v>
      </c>
      <c r="AG29" s="27">
        <f>AG24-AG30-AG31-AG32-AG33</f>
        <v>24.60389699999998</v>
      </c>
    </row>
    <row r="30" spans="1:33" s="7" customFormat="1" ht="12.75">
      <c r="A30" s="3"/>
      <c r="B30" s="29" t="s">
        <v>16</v>
      </c>
      <c r="C30" s="30" t="s">
        <v>12</v>
      </c>
      <c r="D30" s="158">
        <f>SUM(E30:H30)</f>
        <v>165.24469200000001</v>
      </c>
      <c r="E30" s="33">
        <f>J30+O30</f>
        <v>142.8273</v>
      </c>
      <c r="F30" s="33"/>
      <c r="G30" s="33">
        <f>L30+Q30</f>
        <v>22.417392</v>
      </c>
      <c r="H30" s="33"/>
      <c r="I30" s="35">
        <f>SUM(J30:M30)</f>
        <v>97.70830000000001</v>
      </c>
      <c r="J30" s="33">
        <v>84.17410000000001</v>
      </c>
      <c r="K30" s="33"/>
      <c r="L30" s="33">
        <v>13.534200000000002</v>
      </c>
      <c r="M30" s="33"/>
      <c r="N30" s="35">
        <f>SUM(O30:R30)</f>
        <v>67.53639199999999</v>
      </c>
      <c r="O30" s="33">
        <v>58.6532</v>
      </c>
      <c r="P30" s="33"/>
      <c r="Q30" s="33">
        <v>8.883192</v>
      </c>
      <c r="R30" s="34"/>
      <c r="S30" s="158">
        <f>SUM(T30:W30)</f>
        <v>165.24469200000001</v>
      </c>
      <c r="T30" s="33">
        <f>Y30+AD30</f>
        <v>142.8273</v>
      </c>
      <c r="U30" s="33"/>
      <c r="V30" s="33">
        <f>AA30+AF30</f>
        <v>22.417392</v>
      </c>
      <c r="W30" s="33"/>
      <c r="X30" s="35">
        <f>SUM(Y30:AB30)</f>
        <v>97.70830000000001</v>
      </c>
      <c r="Y30" s="33">
        <v>84.17410000000001</v>
      </c>
      <c r="Z30" s="33"/>
      <c r="AA30" s="33">
        <v>13.534200000000002</v>
      </c>
      <c r="AB30" s="33"/>
      <c r="AC30" s="35">
        <f>SUM(AD30:AG30)</f>
        <v>67.53639199999999</v>
      </c>
      <c r="AD30" s="33">
        <v>58.6532</v>
      </c>
      <c r="AE30" s="33"/>
      <c r="AF30" s="33">
        <v>8.883192</v>
      </c>
      <c r="AG30" s="34"/>
    </row>
    <row r="31" spans="1:33" s="7" customFormat="1" ht="12.75">
      <c r="A31" s="3"/>
      <c r="B31" s="29" t="s">
        <v>17</v>
      </c>
      <c r="C31" s="30" t="s">
        <v>12</v>
      </c>
      <c r="D31" s="158">
        <f>SUM(E31:H31)</f>
        <v>28.818295</v>
      </c>
      <c r="E31" s="33">
        <f>J31+O31</f>
        <v>28.818295</v>
      </c>
      <c r="F31" s="33"/>
      <c r="G31" s="33"/>
      <c r="H31" s="33"/>
      <c r="I31" s="35">
        <f>SUM(J31:M31)</f>
        <v>13.1443</v>
      </c>
      <c r="J31" s="33">
        <v>13.1443</v>
      </c>
      <c r="K31" s="33"/>
      <c r="L31" s="33"/>
      <c r="M31" s="33"/>
      <c r="N31" s="35">
        <f>SUM(O31:R31)</f>
        <v>15.673995</v>
      </c>
      <c r="O31" s="33">
        <v>15.673995</v>
      </c>
      <c r="P31" s="33"/>
      <c r="Q31" s="33"/>
      <c r="R31" s="34"/>
      <c r="S31" s="158">
        <f>SUM(T31:W31)</f>
        <v>28.818295</v>
      </c>
      <c r="T31" s="33">
        <f>Y31+AD31</f>
        <v>28.818295</v>
      </c>
      <c r="U31" s="33"/>
      <c r="V31" s="33"/>
      <c r="W31" s="33"/>
      <c r="X31" s="35">
        <f>SUM(Y31:AB31)</f>
        <v>13.1443</v>
      </c>
      <c r="Y31" s="33">
        <v>13.1443</v>
      </c>
      <c r="Z31" s="33"/>
      <c r="AA31" s="33"/>
      <c r="AB31" s="33"/>
      <c r="AC31" s="35">
        <f>SUM(AD31:AG31)</f>
        <v>15.673995</v>
      </c>
      <c r="AD31" s="33">
        <v>15.673995</v>
      </c>
      <c r="AE31" s="33"/>
      <c r="AF31" s="33"/>
      <c r="AG31" s="34"/>
    </row>
    <row r="32" spans="1:33" s="7" customFormat="1" ht="12.75">
      <c r="A32" s="3"/>
      <c r="B32" s="29" t="s">
        <v>53</v>
      </c>
      <c r="C32" s="30" t="s">
        <v>12</v>
      </c>
      <c r="D32" s="158">
        <f>SUM(E32:H32)</f>
        <v>465.76891400000005</v>
      </c>
      <c r="E32" s="33">
        <f>J32+O32</f>
        <v>458.56284300000004</v>
      </c>
      <c r="F32" s="33"/>
      <c r="G32" s="33">
        <f>L32+Q32</f>
        <v>5.040554</v>
      </c>
      <c r="H32" s="33">
        <f>M32+R32</f>
        <v>2.165517</v>
      </c>
      <c r="I32" s="35">
        <f>SUM(J32:M32)</f>
        <v>212.0648</v>
      </c>
      <c r="J32" s="33">
        <v>208.043</v>
      </c>
      <c r="K32" s="33"/>
      <c r="L32" s="33">
        <v>2.8364</v>
      </c>
      <c r="M32" s="33">
        <v>1.1854</v>
      </c>
      <c r="N32" s="35">
        <f>SUM(O32:R32)</f>
        <v>253.704114</v>
      </c>
      <c r="O32" s="33">
        <v>250.519843</v>
      </c>
      <c r="P32" s="33"/>
      <c r="Q32" s="33">
        <v>2.204154</v>
      </c>
      <c r="R32" s="34">
        <v>0.980117</v>
      </c>
      <c r="S32" s="158">
        <f>SUM(T32:W32)</f>
        <v>465.76891400000005</v>
      </c>
      <c r="T32" s="33">
        <f>Y32+AD32</f>
        <v>458.56284300000004</v>
      </c>
      <c r="U32" s="33"/>
      <c r="V32" s="33">
        <f>AA32+AF32</f>
        <v>5.040554</v>
      </c>
      <c r="W32" s="33">
        <f>AB32+AG32</f>
        <v>2.165517</v>
      </c>
      <c r="X32" s="35">
        <f>SUM(Y32:AB32)</f>
        <v>212.0648</v>
      </c>
      <c r="Y32" s="33">
        <v>208.043</v>
      </c>
      <c r="Z32" s="33"/>
      <c r="AA32" s="33">
        <v>2.8364</v>
      </c>
      <c r="AB32" s="33">
        <v>1.1854</v>
      </c>
      <c r="AC32" s="35">
        <f>SUM(AD32:AG32)</f>
        <v>253.704114</v>
      </c>
      <c r="AD32" s="33">
        <v>250.519843</v>
      </c>
      <c r="AE32" s="33"/>
      <c r="AF32" s="33">
        <v>2.204154</v>
      </c>
      <c r="AG32" s="34">
        <v>0.980117</v>
      </c>
    </row>
    <row r="33" spans="1:33" s="7" customFormat="1" ht="25.5">
      <c r="A33" s="3"/>
      <c r="B33" s="29" t="s">
        <v>18</v>
      </c>
      <c r="C33" s="30" t="s">
        <v>12</v>
      </c>
      <c r="D33" s="158">
        <f>SUM(E33:H33)</f>
        <v>0.443315</v>
      </c>
      <c r="E33" s="33"/>
      <c r="F33" s="33"/>
      <c r="G33" s="33">
        <f>L33+Q33</f>
        <v>0.429667</v>
      </c>
      <c r="H33" s="33">
        <f>M33+R33</f>
        <v>0.013648</v>
      </c>
      <c r="I33" s="35">
        <f>SUM(J33:M33)</f>
        <v>0.2275</v>
      </c>
      <c r="J33" s="33"/>
      <c r="K33" s="33"/>
      <c r="L33" s="33">
        <v>0.22110000000000002</v>
      </c>
      <c r="M33" s="33">
        <v>0.0064</v>
      </c>
      <c r="N33" s="35">
        <f>SUM(O33:R33)</f>
        <v>0.215815</v>
      </c>
      <c r="O33" s="33"/>
      <c r="P33" s="33"/>
      <c r="Q33" s="33">
        <v>0.208567</v>
      </c>
      <c r="R33" s="34">
        <v>0.007248</v>
      </c>
      <c r="S33" s="158">
        <f>SUM(T33:W33)</f>
        <v>0.443315</v>
      </c>
      <c r="T33" s="33"/>
      <c r="U33" s="33"/>
      <c r="V33" s="33">
        <f>AA33+AF33</f>
        <v>0.429667</v>
      </c>
      <c r="W33" s="33">
        <f>AB33+AG33</f>
        <v>0.013648</v>
      </c>
      <c r="X33" s="35">
        <f>SUM(Y33:AB33)</f>
        <v>0.2275</v>
      </c>
      <c r="Y33" s="33"/>
      <c r="Z33" s="33"/>
      <c r="AA33" s="33">
        <v>0.22110000000000002</v>
      </c>
      <c r="AB33" s="33">
        <v>0.0064</v>
      </c>
      <c r="AC33" s="35">
        <f>SUM(AD33:AG33)</f>
        <v>0.215815</v>
      </c>
      <c r="AD33" s="33"/>
      <c r="AE33" s="33"/>
      <c r="AF33" s="33">
        <v>0.208567</v>
      </c>
      <c r="AG33" s="34">
        <v>0.007248</v>
      </c>
    </row>
    <row r="34" spans="1:33" s="7" customFormat="1" ht="12.75">
      <c r="A34" s="36"/>
      <c r="B34" s="202" t="s">
        <v>19</v>
      </c>
      <c r="C34" s="37" t="s">
        <v>12</v>
      </c>
      <c r="D34" s="35">
        <f>SUM(E34:H34)</f>
        <v>17.12317999999999</v>
      </c>
      <c r="E34" s="33"/>
      <c r="F34" s="33"/>
      <c r="G34" s="33">
        <f>L34+Q34</f>
        <v>17.12317999999999</v>
      </c>
      <c r="H34" s="33"/>
      <c r="I34" s="35">
        <f>I24*I35/100</f>
        <v>3.5201799999999888</v>
      </c>
      <c r="J34" s="33"/>
      <c r="K34" s="33"/>
      <c r="L34" s="33">
        <v>3.520179999999989</v>
      </c>
      <c r="M34" s="33"/>
      <c r="N34" s="35">
        <f>SUM(O34:R34)</f>
        <v>13.603</v>
      </c>
      <c r="O34" s="33"/>
      <c r="P34" s="33"/>
      <c r="Q34" s="33">
        <v>13.603</v>
      </c>
      <c r="R34" s="34"/>
      <c r="S34" s="35">
        <f>SUM(T34:W34)</f>
        <v>17.12317999999999</v>
      </c>
      <c r="T34" s="33"/>
      <c r="U34" s="33"/>
      <c r="V34" s="33">
        <f>AA34+AF34</f>
        <v>17.12317999999999</v>
      </c>
      <c r="W34" s="33"/>
      <c r="X34" s="35">
        <f>X24*X35/100</f>
        <v>3.5201799999999888</v>
      </c>
      <c r="Y34" s="33"/>
      <c r="Z34" s="33"/>
      <c r="AA34" s="33">
        <v>3.520179999999989</v>
      </c>
      <c r="AB34" s="33"/>
      <c r="AC34" s="35">
        <f>SUM(AD34:AG34)</f>
        <v>13.603</v>
      </c>
      <c r="AD34" s="33"/>
      <c r="AE34" s="33"/>
      <c r="AF34" s="33">
        <v>13.603</v>
      </c>
      <c r="AG34" s="34"/>
    </row>
    <row r="35" spans="1:33" s="7" customFormat="1" ht="12.75">
      <c r="A35" s="10"/>
      <c r="B35" s="202"/>
      <c r="C35" s="22" t="s">
        <v>20</v>
      </c>
      <c r="D35" s="35">
        <f>_xlfn.IFERROR(D34/D24*100,0)</f>
        <v>2.5933398051396783</v>
      </c>
      <c r="E35" s="26">
        <f>_xlfn.IFERROR(E34/E24*100,0)</f>
        <v>0</v>
      </c>
      <c r="F35" s="26">
        <f>_xlfn.IFERROR(F34/F24*100,0)</f>
        <v>0</v>
      </c>
      <c r="G35" s="26">
        <f>_xlfn.IFERROR(G34/G24*100,0)</f>
        <v>7.761972967893047</v>
      </c>
      <c r="H35" s="38">
        <f>IF(H24=0,0,H34/H24*100)</f>
        <v>0</v>
      </c>
      <c r="I35" s="39">
        <v>1.089350319314954</v>
      </c>
      <c r="J35" s="33">
        <v>0</v>
      </c>
      <c r="K35" s="33">
        <v>0</v>
      </c>
      <c r="L35" s="33">
        <v>3.5383608054907625</v>
      </c>
      <c r="M35" s="38">
        <f>IF(M24=0,0,M34/M24*100)</f>
        <v>0</v>
      </c>
      <c r="N35" s="35">
        <v>4.03493822845644</v>
      </c>
      <c r="O35" s="33">
        <v>0</v>
      </c>
      <c r="P35" s="33">
        <v>0</v>
      </c>
      <c r="Q35" s="26">
        <f>_xlfn.IFERROR(Q34/Q24*100,0)</f>
        <v>11.231263902022627</v>
      </c>
      <c r="R35" s="38">
        <f>IF(R24=0,0,R34/R24*100)</f>
        <v>0</v>
      </c>
      <c r="S35" s="35">
        <f>_xlfn.IFERROR(S34/S24*100,0)</f>
        <v>2.5933398051396783</v>
      </c>
      <c r="T35" s="26">
        <f>_xlfn.IFERROR(T34/T24*100,0)</f>
        <v>0</v>
      </c>
      <c r="U35" s="26">
        <f>_xlfn.IFERROR(U34/U24*100,0)</f>
        <v>0</v>
      </c>
      <c r="V35" s="26">
        <f>_xlfn.IFERROR(V34/V24*100,0)</f>
        <v>7.761972967893047</v>
      </c>
      <c r="W35" s="38">
        <f>IF(W24=0,0,W34/W24*100)</f>
        <v>0</v>
      </c>
      <c r="X35" s="39">
        <v>1.089350319314954</v>
      </c>
      <c r="Y35" s="33">
        <v>0</v>
      </c>
      <c r="Z35" s="33">
        <v>0</v>
      </c>
      <c r="AA35" s="33">
        <v>3.5383608054907625</v>
      </c>
      <c r="AB35" s="38">
        <f>IF(AB24=0,0,AB34/AB24*100)</f>
        <v>0</v>
      </c>
      <c r="AC35" s="35">
        <v>4.03493822845644</v>
      </c>
      <c r="AD35" s="33">
        <v>0</v>
      </c>
      <c r="AE35" s="33">
        <v>0</v>
      </c>
      <c r="AF35" s="26">
        <f>_xlfn.IFERROR(AF34/AF24*100,0)</f>
        <v>11.231263902022627</v>
      </c>
      <c r="AG35" s="38">
        <f>IF(AG24=0,0,AG34/AG24*100)</f>
        <v>0</v>
      </c>
    </row>
    <row r="36" spans="1:33" s="7" customFormat="1" ht="25.5">
      <c r="A36" s="36"/>
      <c r="B36" s="40" t="s">
        <v>21</v>
      </c>
      <c r="C36" s="41" t="s">
        <v>12</v>
      </c>
      <c r="D36" s="35">
        <f>SUM(E36:H36)</f>
        <v>0</v>
      </c>
      <c r="E36" s="33"/>
      <c r="F36" s="33"/>
      <c r="G36" s="33"/>
      <c r="H36" s="34"/>
      <c r="I36" s="35">
        <f>SUM(J36:M36)</f>
        <v>0</v>
      </c>
      <c r="J36" s="33"/>
      <c r="K36" s="33"/>
      <c r="L36" s="33"/>
      <c r="M36" s="34"/>
      <c r="N36" s="35">
        <f>SUM(O36:R36)</f>
        <v>0</v>
      </c>
      <c r="O36" s="33"/>
      <c r="P36" s="33"/>
      <c r="Q36" s="33"/>
      <c r="R36" s="34"/>
      <c r="S36" s="35">
        <f>SUM(T36:W36)</f>
        <v>0</v>
      </c>
      <c r="T36" s="33"/>
      <c r="U36" s="33"/>
      <c r="V36" s="33"/>
      <c r="W36" s="34"/>
      <c r="X36" s="35">
        <f>SUM(Y36:AB36)</f>
        <v>0</v>
      </c>
      <c r="Y36" s="33"/>
      <c r="Z36" s="33"/>
      <c r="AA36" s="33"/>
      <c r="AB36" s="34"/>
      <c r="AC36" s="35">
        <f>SUM(AD36:AG36)</f>
        <v>0</v>
      </c>
      <c r="AD36" s="33"/>
      <c r="AE36" s="33"/>
      <c r="AF36" s="33"/>
      <c r="AG36" s="34"/>
    </row>
    <row r="37" spans="1:33" s="44" customFormat="1" ht="25.5">
      <c r="A37" s="15"/>
      <c r="B37" s="42" t="s">
        <v>22</v>
      </c>
      <c r="C37" s="37" t="s">
        <v>12</v>
      </c>
      <c r="D37" s="35">
        <f>D24-D34-D36</f>
        <v>643.152036</v>
      </c>
      <c r="E37" s="26">
        <f>E40+E39+E38</f>
        <v>314.72240600000003</v>
      </c>
      <c r="F37" s="26">
        <f>F40+F39+F38</f>
        <v>122.770197</v>
      </c>
      <c r="G37" s="26">
        <f>G40+G39+G38</f>
        <v>164.274771</v>
      </c>
      <c r="H37" s="27">
        <f>H40+H39+H38</f>
        <v>41.38466199999996</v>
      </c>
      <c r="I37" s="35">
        <f>I24-I34-I36</f>
        <v>319.62472</v>
      </c>
      <c r="J37" s="26">
        <f>J40+J39+J38</f>
        <v>142.56362000000001</v>
      </c>
      <c r="K37" s="26">
        <f>K40+K39+K38</f>
        <v>79.9033</v>
      </c>
      <c r="L37" s="26">
        <f>L40+L39+L38</f>
        <v>81.3644</v>
      </c>
      <c r="M37" s="27">
        <f>M40+M39+M38</f>
        <v>15.79340000000001</v>
      </c>
      <c r="N37" s="35">
        <f>N24-N34-N36</f>
        <v>323.527316</v>
      </c>
      <c r="O37" s="26">
        <f>O40+O39+O38</f>
        <v>172.15878600000002</v>
      </c>
      <c r="P37" s="26">
        <f>P40+P39+P38</f>
        <v>42.866897</v>
      </c>
      <c r="Q37" s="26">
        <f>Q40+Q39+Q38</f>
        <v>82.91037100000001</v>
      </c>
      <c r="R37" s="27">
        <f>R40+R39+R38</f>
        <v>25.59126199999998</v>
      </c>
      <c r="S37" s="35">
        <f>S24-S34-S36</f>
        <v>643.152036</v>
      </c>
      <c r="T37" s="26">
        <f>T40+T39+T38</f>
        <v>314.72240600000003</v>
      </c>
      <c r="U37" s="26">
        <f>U40+U39+U38</f>
        <v>122.770197</v>
      </c>
      <c r="V37" s="26">
        <f>V40+V39+V38</f>
        <v>164.274771</v>
      </c>
      <c r="W37" s="27">
        <f>W40+W39+W38</f>
        <v>41.38466199999996</v>
      </c>
      <c r="X37" s="35">
        <f>X24-X34-X36</f>
        <v>319.62472</v>
      </c>
      <c r="Y37" s="26">
        <f>Y40+Y39+Y38</f>
        <v>142.56362000000001</v>
      </c>
      <c r="Z37" s="26">
        <f>Z40+Z39+Z38</f>
        <v>79.9033</v>
      </c>
      <c r="AA37" s="26">
        <f>AA40+AA39+AA38</f>
        <v>81.3644</v>
      </c>
      <c r="AB37" s="27">
        <f>AB40+AB39+AB38</f>
        <v>15.79340000000001</v>
      </c>
      <c r="AC37" s="35">
        <f>AC24-AC34-AC36</f>
        <v>323.527316</v>
      </c>
      <c r="AD37" s="26">
        <f>AD40+AD39+AD38</f>
        <v>172.15878600000002</v>
      </c>
      <c r="AE37" s="26">
        <f>AE40+AE39+AE38</f>
        <v>42.866897</v>
      </c>
      <c r="AF37" s="26">
        <f>AF40+AF39+AF38</f>
        <v>82.91037100000001</v>
      </c>
      <c r="AG37" s="27">
        <f>AG40+AG39+AG38</f>
        <v>25.59126199999998</v>
      </c>
    </row>
    <row r="38" spans="1:33" s="44" customFormat="1" ht="25.5">
      <c r="A38" s="3"/>
      <c r="B38" s="45" t="s">
        <v>23</v>
      </c>
      <c r="C38" s="30" t="s">
        <v>12</v>
      </c>
      <c r="D38" s="158">
        <f>D24-D34-D36-D40-D39</f>
        <v>27.56895499999996</v>
      </c>
      <c r="E38" s="33">
        <f>J38+O38</f>
        <v>0.539552</v>
      </c>
      <c r="F38" s="33"/>
      <c r="G38" s="33">
        <f>L38+Q38</f>
        <v>0.8800699999999999</v>
      </c>
      <c r="H38" s="38">
        <f>D38-E38-F38-G38</f>
        <v>26.14933299999996</v>
      </c>
      <c r="I38" s="35">
        <f>I24-I34-I36-I40-I39</f>
        <v>1.92222000000001</v>
      </c>
      <c r="J38" s="33">
        <v>0.41012</v>
      </c>
      <c r="K38" s="33"/>
      <c r="L38" s="33">
        <v>0.3974</v>
      </c>
      <c r="M38" s="38">
        <f>I38-J38-K38-L38</f>
        <v>1.11470000000001</v>
      </c>
      <c r="N38" s="35">
        <f>N24-N34-N36-N40-N39</f>
        <v>25.64673499999998</v>
      </c>
      <c r="O38" s="33">
        <v>0.129432</v>
      </c>
      <c r="P38" s="33"/>
      <c r="Q38" s="33">
        <v>0.48267</v>
      </c>
      <c r="R38" s="38">
        <f>N38-O38-P38-Q38</f>
        <v>25.034632999999978</v>
      </c>
      <c r="S38" s="158">
        <f>S24-S34-S36-S40-S39</f>
        <v>27.56895499999996</v>
      </c>
      <c r="T38" s="33">
        <f>Y38+AD38</f>
        <v>0.539552</v>
      </c>
      <c r="U38" s="33"/>
      <c r="V38" s="33">
        <f>AA38+AF38</f>
        <v>0.8800699999999999</v>
      </c>
      <c r="W38" s="38">
        <f>S38-T38-U38-V38</f>
        <v>26.14933299999996</v>
      </c>
      <c r="X38" s="35">
        <f>X24-X34-X36-X40-X39</f>
        <v>1.92222000000001</v>
      </c>
      <c r="Y38" s="33">
        <v>0.41012</v>
      </c>
      <c r="Z38" s="33"/>
      <c r="AA38" s="33">
        <v>0.3974</v>
      </c>
      <c r="AB38" s="38">
        <f>X38-Y38-Z38-AA38</f>
        <v>1.11470000000001</v>
      </c>
      <c r="AC38" s="35">
        <f>AC24-AC34-AC36-AC40-AC39</f>
        <v>25.64673499999998</v>
      </c>
      <c r="AD38" s="33">
        <v>0.129432</v>
      </c>
      <c r="AE38" s="33"/>
      <c r="AF38" s="33">
        <v>0.48267</v>
      </c>
      <c r="AG38" s="38">
        <f>AC38-AD38-AE38-AF38</f>
        <v>25.034632999999978</v>
      </c>
    </row>
    <row r="39" spans="1:33" s="7" customFormat="1" ht="13.5" thickBot="1">
      <c r="A39" s="3"/>
      <c r="B39" s="46" t="s">
        <v>24</v>
      </c>
      <c r="C39" s="47" t="s">
        <v>12</v>
      </c>
      <c r="D39" s="159">
        <f>SUM(E39:H39)</f>
        <v>379.73244900000003</v>
      </c>
      <c r="E39" s="160">
        <f aca="true" t="shared" si="0" ref="E39:H40">J39+O39</f>
        <v>100.07137800000001</v>
      </c>
      <c r="F39" s="160">
        <f t="shared" si="0"/>
        <v>122.770197</v>
      </c>
      <c r="G39" s="160">
        <f t="shared" si="0"/>
        <v>142.03664</v>
      </c>
      <c r="H39" s="161">
        <f t="shared" si="0"/>
        <v>14.854234</v>
      </c>
      <c r="I39" s="48">
        <f>SUM(J39:M39)</f>
        <v>209.77620000000002</v>
      </c>
      <c r="J39" s="160">
        <v>47.6766</v>
      </c>
      <c r="K39" s="160">
        <v>79.9033</v>
      </c>
      <c r="L39" s="160">
        <v>67.6797</v>
      </c>
      <c r="M39" s="161">
        <v>14.5166</v>
      </c>
      <c r="N39" s="48">
        <f>SUM(O39:R39)</f>
        <v>169.956249</v>
      </c>
      <c r="O39" s="160">
        <v>52.394778</v>
      </c>
      <c r="P39" s="160">
        <v>42.866897</v>
      </c>
      <c r="Q39" s="160">
        <v>74.35694000000001</v>
      </c>
      <c r="R39" s="161">
        <v>0.337634</v>
      </c>
      <c r="S39" s="159">
        <f>SUM(T39:W39)</f>
        <v>379.73244900000003</v>
      </c>
      <c r="T39" s="160">
        <f>Y39+AD39</f>
        <v>100.07137800000001</v>
      </c>
      <c r="U39" s="160">
        <f>Z39+AE39</f>
        <v>122.770197</v>
      </c>
      <c r="V39" s="160">
        <f>AA39+AF39</f>
        <v>142.03664</v>
      </c>
      <c r="W39" s="161">
        <f>AB39+AG39</f>
        <v>14.854234</v>
      </c>
      <c r="X39" s="48">
        <f>SUM(Y39:AB39)</f>
        <v>209.77620000000002</v>
      </c>
      <c r="Y39" s="160">
        <v>47.6766</v>
      </c>
      <c r="Z39" s="160">
        <v>79.9033</v>
      </c>
      <c r="AA39" s="160">
        <v>67.6797</v>
      </c>
      <c r="AB39" s="161">
        <v>14.5166</v>
      </c>
      <c r="AC39" s="48">
        <f>SUM(AD39:AG39)</f>
        <v>169.956249</v>
      </c>
      <c r="AD39" s="160">
        <v>52.394778</v>
      </c>
      <c r="AE39" s="160">
        <v>42.866897</v>
      </c>
      <c r="AF39" s="160">
        <v>74.35694000000001</v>
      </c>
      <c r="AG39" s="161">
        <v>0.337634</v>
      </c>
    </row>
    <row r="40" spans="1:33" s="7" customFormat="1" ht="13.5" thickBot="1">
      <c r="A40" s="15"/>
      <c r="B40" s="49" t="s">
        <v>25</v>
      </c>
      <c r="C40" s="50" t="s">
        <v>12</v>
      </c>
      <c r="D40" s="51">
        <f>SUM(E40:H40)</f>
        <v>235.85063199999996</v>
      </c>
      <c r="E40" s="162">
        <f t="shared" si="0"/>
        <v>214.11147599999998</v>
      </c>
      <c r="F40" s="162"/>
      <c r="G40" s="162">
        <f t="shared" si="0"/>
        <v>21.358061</v>
      </c>
      <c r="H40" s="163">
        <f t="shared" si="0"/>
        <v>0.38109499999999996</v>
      </c>
      <c r="I40" s="51">
        <f>SUM(J40:M40)</f>
        <v>107.9263</v>
      </c>
      <c r="J40" s="162">
        <v>94.4769</v>
      </c>
      <c r="K40" s="162"/>
      <c r="L40" s="162">
        <v>13.2873</v>
      </c>
      <c r="M40" s="163">
        <v>0.1621</v>
      </c>
      <c r="N40" s="51">
        <f>SUM(O40:R40)</f>
        <v>127.924332</v>
      </c>
      <c r="O40" s="162">
        <v>119.634576</v>
      </c>
      <c r="P40" s="162"/>
      <c r="Q40" s="162">
        <v>8.070761</v>
      </c>
      <c r="R40" s="163">
        <v>0.218995</v>
      </c>
      <c r="S40" s="51">
        <f>SUM(T40:W40)</f>
        <v>235.85063199999996</v>
      </c>
      <c r="T40" s="162">
        <f>Y40+AD40</f>
        <v>214.11147599999998</v>
      </c>
      <c r="U40" s="162"/>
      <c r="V40" s="162">
        <f>AA40+AF40</f>
        <v>21.358061</v>
      </c>
      <c r="W40" s="163">
        <f>AB40+AG40</f>
        <v>0.38109499999999996</v>
      </c>
      <c r="X40" s="51">
        <f>SUM(Y40:AB40)</f>
        <v>107.9263</v>
      </c>
      <c r="Y40" s="162">
        <v>94.4769</v>
      </c>
      <c r="Z40" s="162"/>
      <c r="AA40" s="162">
        <v>13.2873</v>
      </c>
      <c r="AB40" s="163">
        <v>0.1621</v>
      </c>
      <c r="AC40" s="51">
        <f>SUM(AD40:AG40)</f>
        <v>127.924332</v>
      </c>
      <c r="AD40" s="162">
        <v>119.634576</v>
      </c>
      <c r="AE40" s="162"/>
      <c r="AF40" s="162">
        <v>8.070761</v>
      </c>
      <c r="AG40" s="163">
        <v>0.218995</v>
      </c>
    </row>
    <row r="41" spans="1:33" s="7" customFormat="1" ht="13.5" thickBot="1">
      <c r="A41" s="52"/>
      <c r="B41" s="53" t="s">
        <v>26</v>
      </c>
      <c r="C41" s="54"/>
      <c r="D41" s="56" t="s">
        <v>14</v>
      </c>
      <c r="E41" s="55">
        <f>E24-E34-E36-E38-E39-E40-F27-G27</f>
        <v>0</v>
      </c>
      <c r="F41" s="55">
        <f>F24-F34-F36-F38-F39-F40-G28</f>
        <v>0</v>
      </c>
      <c r="G41" s="55">
        <f>G24-G34-G36-G38-G39-G40-H29</f>
        <v>0</v>
      </c>
      <c r="H41" s="132">
        <f>H24-H34-H36-H38-H39-H40</f>
        <v>3.774758283725532E-15</v>
      </c>
      <c r="I41" s="56" t="s">
        <v>27</v>
      </c>
      <c r="J41" s="55">
        <f>J24-J34-J36-J38-J39-J40-K27-L27</f>
        <v>0</v>
      </c>
      <c r="K41" s="55">
        <f>K24-K34-K36-K38-K39-K40-L28</f>
        <v>0</v>
      </c>
      <c r="L41" s="55">
        <f>L24-L34-L36-L38-L39-L40-M29</f>
        <v>0</v>
      </c>
      <c r="M41" s="132">
        <f>M24-M34-M36-M38-M39-M40</f>
        <v>5.828670879282072E-16</v>
      </c>
      <c r="N41" s="172" t="s">
        <v>27</v>
      </c>
      <c r="O41" s="55">
        <f>O24-O34-O36-O38-O39-O40-P27-Q27</f>
        <v>0</v>
      </c>
      <c r="P41" s="55">
        <f>P24-P34-P36-P38-P39-P40-Q28</f>
        <v>0</v>
      </c>
      <c r="Q41" s="55">
        <f>Q24-Q34-Q36-Q38-Q39-Q40-R29</f>
        <v>0</v>
      </c>
      <c r="R41" s="132">
        <f>R24-R34-R36-R38-R39-R40</f>
        <v>9.43689570931383E-16</v>
      </c>
      <c r="S41" s="56" t="s">
        <v>14</v>
      </c>
      <c r="T41" s="55">
        <f>T24-T34-T36-T38-T39-T40-U27-V27</f>
        <v>0</v>
      </c>
      <c r="U41" s="55">
        <f>U24-U34-U36-U38-U39-U40-V28</f>
        <v>0</v>
      </c>
      <c r="V41" s="55">
        <f>V24-V34-V36-V38-V39-V40-W29</f>
        <v>0</v>
      </c>
      <c r="W41" s="132">
        <f>W24-W34-W36-W38-W39-W40</f>
        <v>3.774758283725532E-15</v>
      </c>
      <c r="X41" s="56" t="s">
        <v>27</v>
      </c>
      <c r="Y41" s="55">
        <f>Y24-Y34-Y36-Y38-Y39-Y40-Z27-AA27</f>
        <v>0</v>
      </c>
      <c r="Z41" s="55">
        <f>Z24-Z34-Z36-Z38-Z39-Z40-AA28</f>
        <v>0</v>
      </c>
      <c r="AA41" s="55">
        <f>AA24-AA34-AA36-AA38-AA39-AA40-AB29</f>
        <v>0</v>
      </c>
      <c r="AB41" s="132">
        <f>AB24-AB34-AB36-AB38-AB39-AB40</f>
        <v>5.828670879282072E-16</v>
      </c>
      <c r="AC41" s="172" t="s">
        <v>27</v>
      </c>
      <c r="AD41" s="55">
        <f>AD24-AD34-AD36-AD38-AD39-AD40-AE27-AF27</f>
        <v>0</v>
      </c>
      <c r="AE41" s="55">
        <f>AE24-AE34-AE36-AE38-AE39-AE40-AF28</f>
        <v>0</v>
      </c>
      <c r="AF41" s="55">
        <f>AF24-AF34-AF36-AF38-AF39-AF40-AG29</f>
        <v>0</v>
      </c>
      <c r="AG41" s="132">
        <f>AG24-AG34-AG36-AG38-AG39-AG40</f>
        <v>9.43689570931383E-16</v>
      </c>
    </row>
    <row r="42" spans="1:18" s="7" customFormat="1" ht="18" customHeight="1">
      <c r="A42" s="57"/>
      <c r="B42" s="58"/>
      <c r="C42" s="59"/>
      <c r="D42" s="60"/>
      <c r="E42" s="61"/>
      <c r="F42" s="61"/>
      <c r="G42" s="61"/>
      <c r="H42" s="63"/>
      <c r="I42" s="60"/>
      <c r="J42" s="62"/>
      <c r="K42" s="62"/>
      <c r="L42" s="62"/>
      <c r="M42" s="62"/>
      <c r="P42" s="62"/>
      <c r="Q42" s="62"/>
      <c r="R42" s="62"/>
    </row>
    <row r="43" spans="1:18" s="7" customFormat="1" ht="18" customHeight="1">
      <c r="A43" s="57"/>
      <c r="B43" s="4" t="s">
        <v>28</v>
      </c>
      <c r="C43" s="59"/>
      <c r="D43" s="62"/>
      <c r="F43" s="61"/>
      <c r="G43" s="61"/>
      <c r="H43" s="61"/>
      <c r="I43" s="182"/>
      <c r="K43" s="62"/>
      <c r="M43" s="62"/>
      <c r="P43" s="62"/>
      <c r="Q43" s="62"/>
      <c r="R43" s="62"/>
    </row>
    <row r="44" spans="1:18" s="7" customFormat="1" ht="18" customHeight="1" thickBot="1">
      <c r="A44" s="3"/>
      <c r="B44" s="3"/>
      <c r="C44" s="64"/>
      <c r="D44" s="65"/>
      <c r="E44" s="65"/>
      <c r="F44" s="65"/>
      <c r="G44" s="65"/>
      <c r="H44" s="65"/>
      <c r="I44" s="184"/>
      <c r="J44" s="65"/>
      <c r="K44" s="108"/>
      <c r="L44" s="65"/>
      <c r="M44" s="65"/>
      <c r="N44" s="65"/>
      <c r="O44" s="65"/>
      <c r="P44" s="108"/>
      <c r="Q44" s="65"/>
      <c r="R44" s="65"/>
    </row>
    <row r="45" spans="1:33" s="7" customFormat="1" ht="12.75" customHeight="1">
      <c r="A45" s="3"/>
      <c r="B45" s="203" t="s">
        <v>1</v>
      </c>
      <c r="C45" s="203" t="s">
        <v>29</v>
      </c>
      <c r="D45" s="188" t="s">
        <v>63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90"/>
      <c r="S45" s="188" t="s">
        <v>62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90"/>
    </row>
    <row r="46" spans="1:33" s="7" customFormat="1" ht="18" customHeight="1">
      <c r="A46" s="3"/>
      <c r="B46" s="204"/>
      <c r="C46" s="204"/>
      <c r="D46" s="185" t="s">
        <v>3</v>
      </c>
      <c r="E46" s="186"/>
      <c r="F46" s="186"/>
      <c r="G46" s="186"/>
      <c r="H46" s="186"/>
      <c r="I46" s="186" t="s">
        <v>4</v>
      </c>
      <c r="J46" s="186"/>
      <c r="K46" s="186"/>
      <c r="L46" s="186"/>
      <c r="M46" s="186"/>
      <c r="N46" s="186" t="s">
        <v>5</v>
      </c>
      <c r="O46" s="186"/>
      <c r="P46" s="186"/>
      <c r="Q46" s="186"/>
      <c r="R46" s="187"/>
      <c r="S46" s="185" t="s">
        <v>3</v>
      </c>
      <c r="T46" s="186"/>
      <c r="U46" s="186"/>
      <c r="V46" s="186"/>
      <c r="W46" s="186"/>
      <c r="X46" s="186" t="s">
        <v>4</v>
      </c>
      <c r="Y46" s="186"/>
      <c r="Z46" s="186"/>
      <c r="AA46" s="186"/>
      <c r="AB46" s="186"/>
      <c r="AC46" s="186" t="s">
        <v>5</v>
      </c>
      <c r="AD46" s="186"/>
      <c r="AE46" s="186"/>
      <c r="AF46" s="186"/>
      <c r="AG46" s="187"/>
    </row>
    <row r="47" spans="1:33" s="7" customFormat="1" ht="18" customHeight="1" thickBot="1">
      <c r="A47" s="3"/>
      <c r="B47" s="205"/>
      <c r="C47" s="205"/>
      <c r="D47" s="11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2" t="s">
        <v>6</v>
      </c>
      <c r="J47" s="12" t="s">
        <v>7</v>
      </c>
      <c r="K47" s="12" t="s">
        <v>8</v>
      </c>
      <c r="L47" s="12" t="s">
        <v>9</v>
      </c>
      <c r="M47" s="12" t="s">
        <v>10</v>
      </c>
      <c r="N47" s="12" t="s">
        <v>6</v>
      </c>
      <c r="O47" s="12" t="s">
        <v>7</v>
      </c>
      <c r="P47" s="12" t="s">
        <v>8</v>
      </c>
      <c r="Q47" s="12" t="s">
        <v>9</v>
      </c>
      <c r="R47" s="14" t="s">
        <v>10</v>
      </c>
      <c r="S47" s="11" t="s">
        <v>6</v>
      </c>
      <c r="T47" s="12" t="s">
        <v>7</v>
      </c>
      <c r="U47" s="12" t="s">
        <v>8</v>
      </c>
      <c r="V47" s="12" t="s">
        <v>9</v>
      </c>
      <c r="W47" s="12" t="s">
        <v>10</v>
      </c>
      <c r="X47" s="12" t="s">
        <v>6</v>
      </c>
      <c r="Y47" s="12" t="s">
        <v>7</v>
      </c>
      <c r="Z47" s="12" t="s">
        <v>8</v>
      </c>
      <c r="AA47" s="12" t="s">
        <v>9</v>
      </c>
      <c r="AB47" s="12" t="s">
        <v>10</v>
      </c>
      <c r="AC47" s="12" t="s">
        <v>6</v>
      </c>
      <c r="AD47" s="12" t="s">
        <v>7</v>
      </c>
      <c r="AE47" s="12" t="s">
        <v>8</v>
      </c>
      <c r="AF47" s="12" t="s">
        <v>9</v>
      </c>
      <c r="AG47" s="14" t="s">
        <v>10</v>
      </c>
    </row>
    <row r="48" spans="1:33" s="7" customFormat="1" ht="12" customHeight="1">
      <c r="A48" s="3"/>
      <c r="B48" s="66" t="s">
        <v>11</v>
      </c>
      <c r="C48" s="67" t="s">
        <v>12</v>
      </c>
      <c r="D48" s="68">
        <f>D61+D60+D58</f>
        <v>422.88391445880546</v>
      </c>
      <c r="E48" s="69">
        <f>(F51+G51+E60+E61+E58)</f>
        <v>395.77758886044455</v>
      </c>
      <c r="F48" s="69">
        <f>(G52+F60+F61+F58)</f>
        <v>122.770197</v>
      </c>
      <c r="G48" s="69">
        <f>(H53+G60+G61+G58)</f>
        <v>197.343689528235</v>
      </c>
      <c r="H48" s="70">
        <f>(H60+H61+H58)</f>
        <v>41.00356699999996</v>
      </c>
      <c r="I48" s="68">
        <f>I61+I60+I58</f>
        <v>214.72570409173358</v>
      </c>
      <c r="J48" s="69">
        <f>(K51+L51+J60+J61)/(1-J59/100)</f>
        <v>199.27760773600386</v>
      </c>
      <c r="K48" s="69">
        <f>(L52+K60+K61)/(1-K59/100)</f>
        <v>79.9033</v>
      </c>
      <c r="L48" s="69">
        <f>(M53+L60+L61)/(1-L59/100)</f>
        <v>85.55611646601649</v>
      </c>
      <c r="M48" s="70">
        <f>(M60+M61)/(1-M59/100)</f>
        <v>15.63130000000001</v>
      </c>
      <c r="N48" s="69">
        <f>N61+N60+N58</f>
        <v>208.1582103670719</v>
      </c>
      <c r="O48" s="69">
        <f>(P51+Q51+O60+O61)/(1-O59/100)</f>
        <v>196.75345148015606</v>
      </c>
      <c r="P48" s="69">
        <f>(Q52+P60+P61)/(1-P59/100)</f>
        <v>42.866897</v>
      </c>
      <c r="Q48" s="69">
        <f>(R53+Q60+Q61)/(1-Q59/100)</f>
        <v>111.78818765723096</v>
      </c>
      <c r="R48" s="70">
        <f>(R60+R61)/(1-R59/100)</f>
        <v>25.37226699999998</v>
      </c>
      <c r="S48" s="68">
        <f>S61+S60+S58</f>
        <v>422.88391445880546</v>
      </c>
      <c r="T48" s="69">
        <f>(U51+V51+T60+T61+T58)</f>
        <v>395.77758886044455</v>
      </c>
      <c r="U48" s="69">
        <f>(V52+U60+U61+U58)</f>
        <v>122.770197</v>
      </c>
      <c r="V48" s="69">
        <f>(W53+V60+V61+V58)</f>
        <v>197.343689528235</v>
      </c>
      <c r="W48" s="70">
        <f>(W60+W61+W58)</f>
        <v>41.00356699999996</v>
      </c>
      <c r="X48" s="68">
        <f>X61+X60+X58</f>
        <v>214.72570409173358</v>
      </c>
      <c r="Y48" s="69">
        <f>(Z51+AA51+Y60+Y61)/(1-Y59/100)</f>
        <v>199.27760773600386</v>
      </c>
      <c r="Z48" s="69">
        <f>(AA52+Z60+Z61)/(1-Z59/100)</f>
        <v>79.9033</v>
      </c>
      <c r="AA48" s="69">
        <f>(AB53+AA60+AA61)/(1-AA59/100)</f>
        <v>85.55611646601649</v>
      </c>
      <c r="AB48" s="70">
        <f>(AB60+AB61)/(1-AB59/100)</f>
        <v>15.63130000000001</v>
      </c>
      <c r="AC48" s="69">
        <f>AC61+AC60+AC58</f>
        <v>208.1582103670719</v>
      </c>
      <c r="AD48" s="69">
        <f>(AE51+AF51+AD60+AD61)/(1-AD59/100)</f>
        <v>196.75345148015606</v>
      </c>
      <c r="AE48" s="69">
        <f>(AF52+AE60+AE61)/(1-AE59/100)</f>
        <v>42.866897</v>
      </c>
      <c r="AF48" s="69">
        <f>(AG53+AF60+AF61)/(1-AF59/100)</f>
        <v>111.78818765723096</v>
      </c>
      <c r="AG48" s="70">
        <f>(AG60+AG61)/(1-AG59/100)</f>
        <v>25.37226699999998</v>
      </c>
    </row>
    <row r="49" spans="1:33" s="7" customFormat="1" ht="12" customHeight="1">
      <c r="A49" s="3"/>
      <c r="B49" s="71" t="s">
        <v>13</v>
      </c>
      <c r="C49" s="22" t="s">
        <v>12</v>
      </c>
      <c r="D49" s="72" t="s">
        <v>14</v>
      </c>
      <c r="E49" s="73" t="s">
        <v>14</v>
      </c>
      <c r="F49" s="74">
        <f>F51</f>
        <v>122.770197</v>
      </c>
      <c r="G49" s="74">
        <f>G51+G52</f>
        <v>172.39646186044456</v>
      </c>
      <c r="H49" s="75">
        <f>H53</f>
        <v>38.844469069429564</v>
      </c>
      <c r="I49" s="72" t="s">
        <v>14</v>
      </c>
      <c r="J49" s="73" t="s">
        <v>14</v>
      </c>
      <c r="K49" s="74">
        <f>K51</f>
        <v>79.9033</v>
      </c>
      <c r="L49" s="74">
        <f>L51+L52</f>
        <v>71.28758773600387</v>
      </c>
      <c r="M49" s="75">
        <f>M53</f>
        <v>14.451732374282939</v>
      </c>
      <c r="N49" s="72" t="s">
        <v>14</v>
      </c>
      <c r="O49" s="73" t="s">
        <v>14</v>
      </c>
      <c r="P49" s="74">
        <f>P51</f>
        <v>42.866897</v>
      </c>
      <c r="Q49" s="74">
        <f>Q51+Q52</f>
        <v>101.36234448015604</v>
      </c>
      <c r="R49" s="75">
        <f>R53</f>
        <v>24.393351290159057</v>
      </c>
      <c r="S49" s="72" t="s">
        <v>14</v>
      </c>
      <c r="T49" s="73" t="s">
        <v>14</v>
      </c>
      <c r="U49" s="74">
        <f>U51</f>
        <v>122.770197</v>
      </c>
      <c r="V49" s="74">
        <f>V51+V52</f>
        <v>172.39646186044456</v>
      </c>
      <c r="W49" s="75">
        <f>W53</f>
        <v>38.844469069429564</v>
      </c>
      <c r="X49" s="72" t="s">
        <v>14</v>
      </c>
      <c r="Y49" s="73" t="s">
        <v>14</v>
      </c>
      <c r="Z49" s="74">
        <f>Z51</f>
        <v>79.9033</v>
      </c>
      <c r="AA49" s="74">
        <f>AA51+AA52</f>
        <v>71.28758773600387</v>
      </c>
      <c r="AB49" s="75">
        <f>AB53</f>
        <v>14.451732374282939</v>
      </c>
      <c r="AC49" s="72" t="s">
        <v>14</v>
      </c>
      <c r="AD49" s="73" t="s">
        <v>14</v>
      </c>
      <c r="AE49" s="74">
        <f>AE51</f>
        <v>42.866897</v>
      </c>
      <c r="AF49" s="74">
        <f>AF51+AF52</f>
        <v>101.36234448015604</v>
      </c>
      <c r="AG49" s="75">
        <f>AG53</f>
        <v>24.393351290159057</v>
      </c>
    </row>
    <row r="50" spans="1:33" s="7" customFormat="1" ht="12" customHeight="1">
      <c r="A50" s="3"/>
      <c r="B50" s="71" t="s">
        <v>15</v>
      </c>
      <c r="C50" s="22" t="s">
        <v>12</v>
      </c>
      <c r="D50" s="72" t="s">
        <v>14</v>
      </c>
      <c r="E50" s="73" t="s">
        <v>14</v>
      </c>
      <c r="F50" s="73" t="s">
        <v>14</v>
      </c>
      <c r="G50" s="73" t="s">
        <v>14</v>
      </c>
      <c r="H50" s="76" t="s">
        <v>14</v>
      </c>
      <c r="I50" s="72" t="s">
        <v>14</v>
      </c>
      <c r="J50" s="73" t="s">
        <v>14</v>
      </c>
      <c r="K50" s="73" t="s">
        <v>14</v>
      </c>
      <c r="L50" s="73" t="s">
        <v>14</v>
      </c>
      <c r="M50" s="76" t="s">
        <v>14</v>
      </c>
      <c r="N50" s="72" t="s">
        <v>14</v>
      </c>
      <c r="O50" s="73" t="s">
        <v>14</v>
      </c>
      <c r="P50" s="73" t="s">
        <v>14</v>
      </c>
      <c r="Q50" s="73" t="s">
        <v>14</v>
      </c>
      <c r="R50" s="76" t="s">
        <v>14</v>
      </c>
      <c r="S50" s="72" t="s">
        <v>14</v>
      </c>
      <c r="T50" s="73" t="s">
        <v>14</v>
      </c>
      <c r="U50" s="73" t="s">
        <v>14</v>
      </c>
      <c r="V50" s="73" t="s">
        <v>14</v>
      </c>
      <c r="W50" s="76" t="s">
        <v>14</v>
      </c>
      <c r="X50" s="72" t="s">
        <v>14</v>
      </c>
      <c r="Y50" s="73" t="s">
        <v>14</v>
      </c>
      <c r="Z50" s="73" t="s">
        <v>14</v>
      </c>
      <c r="AA50" s="73" t="s">
        <v>14</v>
      </c>
      <c r="AB50" s="76" t="s">
        <v>14</v>
      </c>
      <c r="AC50" s="72" t="s">
        <v>14</v>
      </c>
      <c r="AD50" s="73" t="s">
        <v>14</v>
      </c>
      <c r="AE50" s="73" t="s">
        <v>14</v>
      </c>
      <c r="AF50" s="73" t="s">
        <v>14</v>
      </c>
      <c r="AG50" s="76" t="s">
        <v>14</v>
      </c>
    </row>
    <row r="51" spans="1:33" s="7" customFormat="1" ht="12" customHeight="1">
      <c r="A51" s="3"/>
      <c r="B51" s="77" t="s">
        <v>7</v>
      </c>
      <c r="C51" s="30" t="s">
        <v>12</v>
      </c>
      <c r="D51" s="78" t="s">
        <v>14</v>
      </c>
      <c r="E51" s="79" t="s">
        <v>14</v>
      </c>
      <c r="F51" s="74">
        <f>IF(F24=0,0,F27/F24*F48)</f>
        <v>122.770197</v>
      </c>
      <c r="G51" s="74">
        <f>IF(G24=0,0,G27/G24*G48)</f>
        <v>172.39646186044456</v>
      </c>
      <c r="H51" s="80" t="s">
        <v>14</v>
      </c>
      <c r="I51" s="78" t="s">
        <v>14</v>
      </c>
      <c r="J51" s="79" t="s">
        <v>14</v>
      </c>
      <c r="K51" s="74">
        <f>IF(K24=0,0,K27/K24*K48)</f>
        <v>79.9033</v>
      </c>
      <c r="L51" s="74">
        <f>IF(L24=0,0,L27/L24*L48)</f>
        <v>71.28758773600387</v>
      </c>
      <c r="M51" s="76" t="s">
        <v>14</v>
      </c>
      <c r="N51" s="78" t="s">
        <v>14</v>
      </c>
      <c r="O51" s="79" t="s">
        <v>14</v>
      </c>
      <c r="P51" s="74">
        <f>IF(P24=0,0,P27/P24*P48)</f>
        <v>42.866897</v>
      </c>
      <c r="Q51" s="74">
        <f>IF(Q24=0,0,Q27/Q24*Q48)</f>
        <v>101.36234448015604</v>
      </c>
      <c r="R51" s="76" t="s">
        <v>14</v>
      </c>
      <c r="S51" s="78" t="s">
        <v>14</v>
      </c>
      <c r="T51" s="79" t="s">
        <v>14</v>
      </c>
      <c r="U51" s="74">
        <f>IF(U24=0,0,U27/U24*U48)</f>
        <v>122.770197</v>
      </c>
      <c r="V51" s="74">
        <f>IF(V24=0,0,V27/V24*V48)</f>
        <v>172.39646186044456</v>
      </c>
      <c r="W51" s="80" t="s">
        <v>14</v>
      </c>
      <c r="X51" s="78" t="s">
        <v>14</v>
      </c>
      <c r="Y51" s="79" t="s">
        <v>14</v>
      </c>
      <c r="Z51" s="74">
        <f>IF(Z24=0,0,Z27/Z24*Z48)</f>
        <v>79.9033</v>
      </c>
      <c r="AA51" s="74">
        <f>IF(AA24=0,0,AA27/AA24*AA48)</f>
        <v>71.28758773600387</v>
      </c>
      <c r="AB51" s="76" t="s">
        <v>14</v>
      </c>
      <c r="AC51" s="78" t="s">
        <v>14</v>
      </c>
      <c r="AD51" s="79" t="s">
        <v>14</v>
      </c>
      <c r="AE51" s="74">
        <f>IF(AE24=0,0,AE27/AE24*AE48)</f>
        <v>42.866897</v>
      </c>
      <c r="AF51" s="74">
        <f>IF(AF24=0,0,AF27/AF24*AF48)</f>
        <v>101.36234448015604</v>
      </c>
      <c r="AG51" s="76" t="s">
        <v>14</v>
      </c>
    </row>
    <row r="52" spans="1:33" s="7" customFormat="1" ht="12" customHeight="1">
      <c r="A52" s="3"/>
      <c r="B52" s="77" t="s">
        <v>8</v>
      </c>
      <c r="C52" s="30" t="s">
        <v>12</v>
      </c>
      <c r="D52" s="78" t="s">
        <v>14</v>
      </c>
      <c r="E52" s="79" t="s">
        <v>14</v>
      </c>
      <c r="F52" s="73" t="s">
        <v>14</v>
      </c>
      <c r="G52" s="74">
        <f>IF(G24=0,0,G28/G24*G48)</f>
        <v>0</v>
      </c>
      <c r="H52" s="80" t="s">
        <v>14</v>
      </c>
      <c r="I52" s="78" t="s">
        <v>14</v>
      </c>
      <c r="J52" s="79" t="s">
        <v>14</v>
      </c>
      <c r="K52" s="79" t="s">
        <v>14</v>
      </c>
      <c r="L52" s="74">
        <f>IF(L24=0,0,L28/L24*L48)</f>
        <v>0</v>
      </c>
      <c r="M52" s="76" t="s">
        <v>14</v>
      </c>
      <c r="N52" s="78" t="s">
        <v>14</v>
      </c>
      <c r="O52" s="79" t="s">
        <v>14</v>
      </c>
      <c r="P52" s="79" t="s">
        <v>14</v>
      </c>
      <c r="Q52" s="74">
        <f>IF(Q24=0,0,Q28/Q24*Q48)</f>
        <v>0</v>
      </c>
      <c r="R52" s="76" t="s">
        <v>14</v>
      </c>
      <c r="S52" s="78" t="s">
        <v>14</v>
      </c>
      <c r="T52" s="79" t="s">
        <v>14</v>
      </c>
      <c r="U52" s="73" t="s">
        <v>14</v>
      </c>
      <c r="V52" s="74">
        <f>IF(V24=0,0,V28/V24*V48)</f>
        <v>0</v>
      </c>
      <c r="W52" s="80" t="s">
        <v>14</v>
      </c>
      <c r="X52" s="78" t="s">
        <v>14</v>
      </c>
      <c r="Y52" s="79" t="s">
        <v>14</v>
      </c>
      <c r="Z52" s="79" t="s">
        <v>14</v>
      </c>
      <c r="AA52" s="74">
        <f>IF(AA24=0,0,AA28/AA24*AA48)</f>
        <v>0</v>
      </c>
      <c r="AB52" s="76" t="s">
        <v>14</v>
      </c>
      <c r="AC52" s="78" t="s">
        <v>14</v>
      </c>
      <c r="AD52" s="79" t="s">
        <v>14</v>
      </c>
      <c r="AE52" s="79" t="s">
        <v>14</v>
      </c>
      <c r="AF52" s="74">
        <f>IF(AF24=0,0,AF28/AF24*AF48)</f>
        <v>0</v>
      </c>
      <c r="AG52" s="76" t="s">
        <v>14</v>
      </c>
    </row>
    <row r="53" spans="1:33" s="7" customFormat="1" ht="12" customHeight="1">
      <c r="A53" s="3"/>
      <c r="B53" s="77" t="s">
        <v>9</v>
      </c>
      <c r="C53" s="30" t="s">
        <v>12</v>
      </c>
      <c r="D53" s="78" t="s">
        <v>14</v>
      </c>
      <c r="E53" s="79" t="s">
        <v>14</v>
      </c>
      <c r="F53" s="79" t="s">
        <v>14</v>
      </c>
      <c r="G53" s="79" t="s">
        <v>14</v>
      </c>
      <c r="H53" s="75">
        <f>IF(H24=0,0,H29/H24*H48)</f>
        <v>38.844469069429564</v>
      </c>
      <c r="I53" s="78" t="s">
        <v>14</v>
      </c>
      <c r="J53" s="79" t="s">
        <v>14</v>
      </c>
      <c r="K53" s="79" t="s">
        <v>14</v>
      </c>
      <c r="L53" s="79" t="s">
        <v>14</v>
      </c>
      <c r="M53" s="75">
        <f>IF(M24=0,0,M29/M24*M48)</f>
        <v>14.451732374282939</v>
      </c>
      <c r="N53" s="78" t="s">
        <v>14</v>
      </c>
      <c r="O53" s="79" t="s">
        <v>14</v>
      </c>
      <c r="P53" s="79" t="s">
        <v>14</v>
      </c>
      <c r="Q53" s="79" t="s">
        <v>14</v>
      </c>
      <c r="R53" s="75">
        <f>IF(R24=0,0,R29/R24*R48)</f>
        <v>24.393351290159057</v>
      </c>
      <c r="S53" s="78" t="s">
        <v>14</v>
      </c>
      <c r="T53" s="79" t="s">
        <v>14</v>
      </c>
      <c r="U53" s="79" t="s">
        <v>14</v>
      </c>
      <c r="V53" s="79" t="s">
        <v>14</v>
      </c>
      <c r="W53" s="75">
        <f>IF(W24=0,0,W29/W24*W48)</f>
        <v>38.844469069429564</v>
      </c>
      <c r="X53" s="78" t="s">
        <v>14</v>
      </c>
      <c r="Y53" s="79" t="s">
        <v>14</v>
      </c>
      <c r="Z53" s="79" t="s">
        <v>14</v>
      </c>
      <c r="AA53" s="79" t="s">
        <v>14</v>
      </c>
      <c r="AB53" s="75">
        <f>IF(AB24=0,0,AB29/AB24*AB48)</f>
        <v>14.451732374282939</v>
      </c>
      <c r="AC53" s="78" t="s">
        <v>14</v>
      </c>
      <c r="AD53" s="79" t="s">
        <v>14</v>
      </c>
      <c r="AE53" s="79" t="s">
        <v>14</v>
      </c>
      <c r="AF53" s="79" t="s">
        <v>14</v>
      </c>
      <c r="AG53" s="75">
        <f>IF(AG24=0,0,AG29/AG24*AG48)</f>
        <v>24.393351290159057</v>
      </c>
    </row>
    <row r="54" spans="1:33" s="7" customFormat="1" ht="12" customHeight="1">
      <c r="A54" s="3"/>
      <c r="B54" s="77" t="s">
        <v>16</v>
      </c>
      <c r="C54" s="30" t="s">
        <v>12</v>
      </c>
      <c r="D54" s="81">
        <f>SUM(E54:H54)</f>
        <v>110.29486571561176</v>
      </c>
      <c r="E54" s="74">
        <f aca="true" t="shared" si="1" ref="E54:H58">J54+O54</f>
        <v>90.45676310518547</v>
      </c>
      <c r="F54" s="74">
        <f t="shared" si="1"/>
        <v>0</v>
      </c>
      <c r="G54" s="74">
        <f t="shared" si="1"/>
        <v>19.838102610426294</v>
      </c>
      <c r="H54" s="75">
        <f t="shared" si="1"/>
        <v>0</v>
      </c>
      <c r="I54" s="81">
        <f>SUM(J54:M54)</f>
        <v>66.57081546879547</v>
      </c>
      <c r="J54" s="74">
        <f>IF(J24=0,0,J30/J24*J48)</f>
        <v>54.9316753241607</v>
      </c>
      <c r="K54" s="74">
        <f>IF(K24=0,0,K30/K24*K48)</f>
        <v>0</v>
      </c>
      <c r="L54" s="74">
        <f>IF(L24=0,0,L30/L24*L48)</f>
        <v>11.63914014463477</v>
      </c>
      <c r="M54" s="75">
        <f>IF(M24=0,0,M30/M24*M48)</f>
        <v>0</v>
      </c>
      <c r="N54" s="81">
        <f>SUM(O54:R54)</f>
        <v>43.7240502468163</v>
      </c>
      <c r="O54" s="74">
        <f>IF(O24=0,0,O30/O24*O48)</f>
        <v>35.52508778102477</v>
      </c>
      <c r="P54" s="74">
        <f>IF(P24=0,0,P30/P24*P48)</f>
        <v>0</v>
      </c>
      <c r="Q54" s="74">
        <f>IF(Q24=0,0,Q30/Q24*Q48)</f>
        <v>8.198962465791524</v>
      </c>
      <c r="R54" s="75">
        <f>IF(R24=0,0,R30/R24*R48)</f>
        <v>0</v>
      </c>
      <c r="S54" s="81">
        <f>SUM(T54:W54)</f>
        <v>110.29486571561176</v>
      </c>
      <c r="T54" s="74">
        <f aca="true" t="shared" si="2" ref="T54:W58">Y54+AD54</f>
        <v>90.45676310518547</v>
      </c>
      <c r="U54" s="74">
        <f t="shared" si="2"/>
        <v>0</v>
      </c>
      <c r="V54" s="74">
        <f t="shared" si="2"/>
        <v>19.838102610426294</v>
      </c>
      <c r="W54" s="75">
        <f t="shared" si="2"/>
        <v>0</v>
      </c>
      <c r="X54" s="81">
        <f>SUM(Y54:AB54)</f>
        <v>66.57081546879547</v>
      </c>
      <c r="Y54" s="74">
        <f>IF(Y24=0,0,Y30/Y24*Y48)</f>
        <v>54.9316753241607</v>
      </c>
      <c r="Z54" s="74">
        <f>IF(Z24=0,0,Z30/Z24*Z48)</f>
        <v>0</v>
      </c>
      <c r="AA54" s="74">
        <f>IF(AA24=0,0,AA30/AA24*AA48)</f>
        <v>11.63914014463477</v>
      </c>
      <c r="AB54" s="75">
        <f>IF(AB24=0,0,AB30/AB24*AB48)</f>
        <v>0</v>
      </c>
      <c r="AC54" s="81">
        <f>SUM(AD54:AG54)</f>
        <v>43.7240502468163</v>
      </c>
      <c r="AD54" s="74">
        <f>IF(AD24=0,0,AD30/AD24*AD48)</f>
        <v>35.52508778102477</v>
      </c>
      <c r="AE54" s="74">
        <f>IF(AE24=0,0,AE30/AE24*AE48)</f>
        <v>0</v>
      </c>
      <c r="AF54" s="74">
        <f>IF(AF24=0,0,AF30/AF24*AF48)</f>
        <v>8.198962465791524</v>
      </c>
      <c r="AG54" s="75">
        <f>IF(AG24=0,0,AG30/AG24*AG48)</f>
        <v>0</v>
      </c>
    </row>
    <row r="55" spans="1:33" s="7" customFormat="1" ht="12" customHeight="1">
      <c r="A55" s="3"/>
      <c r="B55" s="77" t="s">
        <v>17</v>
      </c>
      <c r="C55" s="30" t="s">
        <v>12</v>
      </c>
      <c r="D55" s="81">
        <f>SUM(E55:H55)</f>
        <v>18.071346718387993</v>
      </c>
      <c r="E55" s="74">
        <f t="shared" si="1"/>
        <v>18.071346718387993</v>
      </c>
      <c r="F55" s="74">
        <f t="shared" si="1"/>
        <v>0</v>
      </c>
      <c r="G55" s="74">
        <f t="shared" si="1"/>
        <v>0</v>
      </c>
      <c r="H55" s="75">
        <f t="shared" si="1"/>
        <v>0</v>
      </c>
      <c r="I55" s="81">
        <f>SUM(J55:M55)</f>
        <v>8.577916722167096</v>
      </c>
      <c r="J55" s="74">
        <f>IF(J24=0,0,J31/J24*J48)</f>
        <v>8.577916722167096</v>
      </c>
      <c r="K55" s="74">
        <f>IF(K24=0,0,K31/K24*K48)</f>
        <v>0</v>
      </c>
      <c r="L55" s="74">
        <f>IF(L24=0,0,L31/L24*L48)</f>
        <v>0</v>
      </c>
      <c r="M55" s="75">
        <f>IF(M24=0,0,M31/M24*M48)</f>
        <v>0</v>
      </c>
      <c r="N55" s="81">
        <f>SUM(O55:R55)</f>
        <v>9.493429996220895</v>
      </c>
      <c r="O55" s="74">
        <f>IF(O24=0,0,O31/O24*O48)</f>
        <v>9.493429996220895</v>
      </c>
      <c r="P55" s="74">
        <f>IF(P24=0,0,P31/P24*P48)</f>
        <v>0</v>
      </c>
      <c r="Q55" s="74">
        <f>IF(Q24=0,0,Q31/Q24*Q48)</f>
        <v>0</v>
      </c>
      <c r="R55" s="75">
        <f>IF(R24=0,0,R31/R24*R48)</f>
        <v>0</v>
      </c>
      <c r="S55" s="81">
        <f>SUM(T55:W55)</f>
        <v>18.071346718387993</v>
      </c>
      <c r="T55" s="74">
        <f t="shared" si="2"/>
        <v>18.071346718387993</v>
      </c>
      <c r="U55" s="74">
        <f t="shared" si="2"/>
        <v>0</v>
      </c>
      <c r="V55" s="74">
        <f t="shared" si="2"/>
        <v>0</v>
      </c>
      <c r="W55" s="75">
        <f t="shared" si="2"/>
        <v>0</v>
      </c>
      <c r="X55" s="81">
        <f>SUM(Y55:AB55)</f>
        <v>8.577916722167096</v>
      </c>
      <c r="Y55" s="74">
        <f>IF(Y24=0,0,Y31/Y24*Y48)</f>
        <v>8.577916722167096</v>
      </c>
      <c r="Z55" s="74">
        <f>IF(Z24=0,0,Z31/Z24*Z48)</f>
        <v>0</v>
      </c>
      <c r="AA55" s="74">
        <f>IF(AA24=0,0,AA31/AA24*AA48)</f>
        <v>0</v>
      </c>
      <c r="AB55" s="75">
        <f>IF(AB24=0,0,AB31/AB24*AB48)</f>
        <v>0</v>
      </c>
      <c r="AC55" s="81">
        <f>SUM(AD55:AG55)</f>
        <v>9.493429996220895</v>
      </c>
      <c r="AD55" s="74">
        <f>IF(AD24=0,0,AD31/AD24*AD48)</f>
        <v>9.493429996220895</v>
      </c>
      <c r="AE55" s="74">
        <f>IF(AE24=0,0,AE31/AE24*AE48)</f>
        <v>0</v>
      </c>
      <c r="AF55" s="74">
        <f>IF(AF24=0,0,AF31/AF24*AF48)</f>
        <v>0</v>
      </c>
      <c r="AG55" s="75">
        <f>IF(AG24=0,0,AG31/AG24*AG48)</f>
        <v>0</v>
      </c>
    </row>
    <row r="56" spans="1:33" s="7" customFormat="1" ht="12" customHeight="1">
      <c r="A56" s="3"/>
      <c r="B56" s="29" t="s">
        <v>53</v>
      </c>
      <c r="C56" s="30" t="s">
        <v>12</v>
      </c>
      <c r="D56" s="81">
        <f>SUM(E56:H56)</f>
        <v>294.1215380906646</v>
      </c>
      <c r="E56" s="74">
        <f t="shared" si="1"/>
        <v>287.50294939258646</v>
      </c>
      <c r="F56" s="74">
        <f t="shared" si="1"/>
        <v>0</v>
      </c>
      <c r="G56" s="74">
        <f t="shared" si="1"/>
        <v>4.4736256501913685</v>
      </c>
      <c r="H56" s="75">
        <f t="shared" si="1"/>
        <v>2.144963047886816</v>
      </c>
      <c r="I56" s="81">
        <f>SUM(J56:M56)</f>
        <v>139.38049603010575</v>
      </c>
      <c r="J56" s="74">
        <f>IF(J24=0,0,J32/J24*J48)</f>
        <v>135.76801568967608</v>
      </c>
      <c r="K56" s="74">
        <f>IF(K24=0,0,K32/K24*K48)</f>
        <v>0</v>
      </c>
      <c r="L56" s="74">
        <f>IF(L24=0,0,L32/L24*L48)</f>
        <v>2.439247026513725</v>
      </c>
      <c r="M56" s="75">
        <f>IF(M24=0,0,M32/M24*M48)</f>
        <v>1.1732333139159394</v>
      </c>
      <c r="N56" s="81">
        <f>SUM(O56:R56)</f>
        <v>154.7410420605589</v>
      </c>
      <c r="O56" s="74">
        <f>IF(O24=0,0,O32/O24*O48)</f>
        <v>151.73493370291038</v>
      </c>
      <c r="P56" s="74">
        <f>IF(P24=0,0,P32/P24*P48)</f>
        <v>0</v>
      </c>
      <c r="Q56" s="74">
        <f>IF(Q24=0,0,Q32/Q24*Q48)</f>
        <v>2.0343786236776435</v>
      </c>
      <c r="R56" s="75">
        <f>IF(R24=0,0,R32/R24*R48)</f>
        <v>0.9717297339708766</v>
      </c>
      <c r="S56" s="81">
        <f>SUM(T56:W56)</f>
        <v>294.1215380906646</v>
      </c>
      <c r="T56" s="74">
        <f t="shared" si="2"/>
        <v>287.50294939258646</v>
      </c>
      <c r="U56" s="74">
        <f t="shared" si="2"/>
        <v>0</v>
      </c>
      <c r="V56" s="74">
        <f t="shared" si="2"/>
        <v>4.4736256501913685</v>
      </c>
      <c r="W56" s="75">
        <f t="shared" si="2"/>
        <v>2.144963047886816</v>
      </c>
      <c r="X56" s="81">
        <f>SUM(Y56:AB56)</f>
        <v>139.38049603010575</v>
      </c>
      <c r="Y56" s="74">
        <f>IF(Y24=0,0,Y32/Y24*Y48)</f>
        <v>135.76801568967608</v>
      </c>
      <c r="Z56" s="74">
        <f>IF(Z24=0,0,Z32/Z24*Z48)</f>
        <v>0</v>
      </c>
      <c r="AA56" s="74">
        <f>IF(AA24=0,0,AA32/AA24*AA48)</f>
        <v>2.439247026513725</v>
      </c>
      <c r="AB56" s="75">
        <f>IF(AB24=0,0,AB32/AB24*AB48)</f>
        <v>1.1732333139159394</v>
      </c>
      <c r="AC56" s="81">
        <f>SUM(AD56:AG56)</f>
        <v>154.7410420605589</v>
      </c>
      <c r="AD56" s="74">
        <f>IF(AD24=0,0,AD32/AD24*AD48)</f>
        <v>151.73493370291038</v>
      </c>
      <c r="AE56" s="74">
        <f>IF(AE24=0,0,AE32/AE24*AE48)</f>
        <v>0</v>
      </c>
      <c r="AF56" s="74">
        <f>IF(AF24=0,0,AF32/AF24*AF48)</f>
        <v>2.0343786236776435</v>
      </c>
      <c r="AG56" s="75">
        <f>IF(AG24=0,0,AG32/AG24*AG48)</f>
        <v>0.9717297339708766</v>
      </c>
    </row>
    <row r="57" spans="1:33" s="7" customFormat="1" ht="28.5" customHeight="1">
      <c r="A57" s="3"/>
      <c r="B57" s="29" t="s">
        <v>18</v>
      </c>
      <c r="C57" s="30" t="s">
        <v>12</v>
      </c>
      <c r="D57" s="81">
        <f>SUM(E57:H57)</f>
        <v>0.39616393414105017</v>
      </c>
      <c r="E57" s="74">
        <f t="shared" si="1"/>
        <v>0</v>
      </c>
      <c r="F57" s="74">
        <f t="shared" si="1"/>
        <v>0</v>
      </c>
      <c r="G57" s="74">
        <f t="shared" si="1"/>
        <v>0.38264364646987303</v>
      </c>
      <c r="H57" s="75">
        <f t="shared" si="1"/>
        <v>0.013520287671177137</v>
      </c>
      <c r="I57" s="81">
        <f>SUM(J57:M57)</f>
        <v>0.1964758706652502</v>
      </c>
      <c r="J57" s="74">
        <f>IF(J24=0,0,J33/J24*J48)</f>
        <v>0</v>
      </c>
      <c r="K57" s="74">
        <f>IF(K24=0,0,K33/K24*K48)</f>
        <v>0</v>
      </c>
      <c r="L57" s="74">
        <f>IF(L24=0,0,L33/L24*L48)</f>
        <v>0.1901415588641181</v>
      </c>
      <c r="M57" s="74">
        <f>IF(M24=0,0,M33/M24*M48)</f>
        <v>0.0063343118011321186</v>
      </c>
      <c r="N57" s="81">
        <f>SUM(O57:R57)</f>
        <v>0.19968806347579993</v>
      </c>
      <c r="O57" s="74">
        <f>IF(O24=0,0,O33/O24*O48)</f>
        <v>0</v>
      </c>
      <c r="P57" s="74">
        <f>IF(P24=0,0,P33/P24*P48)</f>
        <v>0</v>
      </c>
      <c r="Q57" s="74">
        <f>IF(Q24=0,0,Q33/Q24*Q48)</f>
        <v>0.1925020876057549</v>
      </c>
      <c r="R57" s="75">
        <f>IF(R24=0,0,R33/R24*R48)</f>
        <v>0.007185975870045018</v>
      </c>
      <c r="S57" s="81">
        <f>SUM(T57:W57)</f>
        <v>0.39616393414105017</v>
      </c>
      <c r="T57" s="74">
        <f t="shared" si="2"/>
        <v>0</v>
      </c>
      <c r="U57" s="74">
        <f t="shared" si="2"/>
        <v>0</v>
      </c>
      <c r="V57" s="74">
        <f t="shared" si="2"/>
        <v>0.38264364646987303</v>
      </c>
      <c r="W57" s="75">
        <f t="shared" si="2"/>
        <v>0.013520287671177137</v>
      </c>
      <c r="X57" s="81">
        <f>SUM(Y57:AB57)</f>
        <v>0.1964758706652502</v>
      </c>
      <c r="Y57" s="74">
        <f>IF(Y24=0,0,Y33/Y24*Y48)</f>
        <v>0</v>
      </c>
      <c r="Z57" s="74">
        <f>IF(Z24=0,0,Z33/Z24*Z48)</f>
        <v>0</v>
      </c>
      <c r="AA57" s="74">
        <f>IF(AA24=0,0,AA33/AA24*AA48)</f>
        <v>0.1901415588641181</v>
      </c>
      <c r="AB57" s="74">
        <f>IF(AB24=0,0,AB33/AB24*AB48)</f>
        <v>0.0063343118011321186</v>
      </c>
      <c r="AC57" s="81">
        <f>SUM(AD57:AG57)</f>
        <v>0.19968806347579993</v>
      </c>
      <c r="AD57" s="74">
        <f>IF(AD24=0,0,AD33/AD24*AD48)</f>
        <v>0</v>
      </c>
      <c r="AE57" s="74">
        <f>IF(AE24=0,0,AE33/AE24*AE48)</f>
        <v>0</v>
      </c>
      <c r="AF57" s="74">
        <f>IF(AF24=0,0,AF33/AF24*AF48)</f>
        <v>0.1925020876057549</v>
      </c>
      <c r="AG57" s="75">
        <f>IF(AG24=0,0,AG33/AG24*AG48)</f>
        <v>0.007185975870045018</v>
      </c>
    </row>
    <row r="58" spans="1:33" s="7" customFormat="1" ht="12" customHeight="1">
      <c r="A58" s="3"/>
      <c r="B58" s="206" t="s">
        <v>19</v>
      </c>
      <c r="C58" s="67" t="s">
        <v>12</v>
      </c>
      <c r="D58" s="82">
        <f>SUM(E58:H58)</f>
        <v>15.582510458805451</v>
      </c>
      <c r="E58" s="83">
        <f t="shared" si="1"/>
        <v>0</v>
      </c>
      <c r="F58" s="83">
        <f t="shared" si="1"/>
        <v>0</v>
      </c>
      <c r="G58" s="83">
        <f t="shared" si="1"/>
        <v>15.582510458805451</v>
      </c>
      <c r="H58" s="84">
        <f t="shared" si="1"/>
        <v>0</v>
      </c>
      <c r="I58" s="81">
        <f>SUM(J58:M58)</f>
        <v>3.027284091733556</v>
      </c>
      <c r="J58" s="83">
        <f>J48*J59/100</f>
        <v>0</v>
      </c>
      <c r="K58" s="83">
        <f>K48*K59/100</f>
        <v>0</v>
      </c>
      <c r="L58" s="83">
        <f>L48*L59/100</f>
        <v>3.027284091733556</v>
      </c>
      <c r="M58" s="84">
        <f>M48*M59/100</f>
        <v>0</v>
      </c>
      <c r="N58" s="82">
        <f>SUM(O58:R58)</f>
        <v>12.555226367071896</v>
      </c>
      <c r="O58" s="83">
        <f>O48*O59/100</f>
        <v>0</v>
      </c>
      <c r="P58" s="83">
        <f>P48*P59/100</f>
        <v>0</v>
      </c>
      <c r="Q58" s="83">
        <f>Q48*Q59/100</f>
        <v>12.555226367071896</v>
      </c>
      <c r="R58" s="84">
        <f>R48*R59/100</f>
        <v>0</v>
      </c>
      <c r="S58" s="82">
        <f>SUM(T58:W58)</f>
        <v>15.582510458805451</v>
      </c>
      <c r="T58" s="83">
        <f t="shared" si="2"/>
        <v>0</v>
      </c>
      <c r="U58" s="83">
        <f t="shared" si="2"/>
        <v>0</v>
      </c>
      <c r="V58" s="83">
        <f t="shared" si="2"/>
        <v>15.582510458805451</v>
      </c>
      <c r="W58" s="84">
        <f t="shared" si="2"/>
        <v>0</v>
      </c>
      <c r="X58" s="81">
        <f>SUM(Y58:AB58)</f>
        <v>3.027284091733556</v>
      </c>
      <c r="Y58" s="83">
        <f>Y48*Y59/100</f>
        <v>0</v>
      </c>
      <c r="Z58" s="83">
        <f>Z48*Z59/100</f>
        <v>0</v>
      </c>
      <c r="AA58" s="83">
        <f>AA48*AA59/100</f>
        <v>3.027284091733556</v>
      </c>
      <c r="AB58" s="84">
        <f>AB48*AB59/100</f>
        <v>0</v>
      </c>
      <c r="AC58" s="82">
        <f>SUM(AD58:AG58)</f>
        <v>12.555226367071896</v>
      </c>
      <c r="AD58" s="83">
        <f>AD48*AD59/100</f>
        <v>0</v>
      </c>
      <c r="AE58" s="83">
        <f>AE48*AE59/100</f>
        <v>0</v>
      </c>
      <c r="AF58" s="83">
        <f>AF48*AF59/100</f>
        <v>12.555226367071896</v>
      </c>
      <c r="AG58" s="84">
        <f>AG48*AG59/100</f>
        <v>0</v>
      </c>
    </row>
    <row r="59" spans="1:33" s="7" customFormat="1" ht="12" customHeight="1">
      <c r="A59" s="3"/>
      <c r="B59" s="207"/>
      <c r="C59" s="22" t="s">
        <v>20</v>
      </c>
      <c r="D59" s="85">
        <f>IF(D48=0,0,D58/D48*100)</f>
        <v>3.684819858600556</v>
      </c>
      <c r="E59" s="86">
        <f>E35</f>
        <v>0</v>
      </c>
      <c r="F59" s="86">
        <f>F35</f>
        <v>0</v>
      </c>
      <c r="G59" s="86">
        <f>G35</f>
        <v>7.761972967893047</v>
      </c>
      <c r="H59" s="87">
        <f>H35</f>
        <v>0</v>
      </c>
      <c r="I59" s="85">
        <f>IF(I48=0,0,I58/I48*100)</f>
        <v>1.4098377763103114</v>
      </c>
      <c r="J59" s="88">
        <f>J35</f>
        <v>0</v>
      </c>
      <c r="K59" s="88">
        <f>K35</f>
        <v>0</v>
      </c>
      <c r="L59" s="88">
        <f>L35</f>
        <v>3.5383608054907625</v>
      </c>
      <c r="M59" s="89">
        <f>M35</f>
        <v>0</v>
      </c>
      <c r="N59" s="85">
        <f>IF(N48=0,0,N58/N48*100)</f>
        <v>6.0315787424054355</v>
      </c>
      <c r="O59" s="88">
        <f>O35</f>
        <v>0</v>
      </c>
      <c r="P59" s="88">
        <f>P35</f>
        <v>0</v>
      </c>
      <c r="Q59" s="88">
        <f>Q35</f>
        <v>11.231263902022627</v>
      </c>
      <c r="R59" s="89">
        <f>R35</f>
        <v>0</v>
      </c>
      <c r="S59" s="85">
        <f>IF(S48=0,0,S58/S48*100)</f>
        <v>3.684819858600556</v>
      </c>
      <c r="T59" s="86">
        <f>T35</f>
        <v>0</v>
      </c>
      <c r="U59" s="86">
        <f>U35</f>
        <v>0</v>
      </c>
      <c r="V59" s="86">
        <f>V35</f>
        <v>7.761972967893047</v>
      </c>
      <c r="W59" s="87">
        <f>W35</f>
        <v>0</v>
      </c>
      <c r="X59" s="85">
        <f>IF(X48=0,0,X58/X48*100)</f>
        <v>1.4098377763103114</v>
      </c>
      <c r="Y59" s="88">
        <f>Y35</f>
        <v>0</v>
      </c>
      <c r="Z59" s="88">
        <f>Z35</f>
        <v>0</v>
      </c>
      <c r="AA59" s="88">
        <f>AA35</f>
        <v>3.5383608054907625</v>
      </c>
      <c r="AB59" s="89">
        <f>AB35</f>
        <v>0</v>
      </c>
      <c r="AC59" s="85">
        <f>IF(AC48=0,0,AC58/AC48*100)</f>
        <v>6.0315787424054355</v>
      </c>
      <c r="AD59" s="88">
        <f>AD35</f>
        <v>0</v>
      </c>
      <c r="AE59" s="88">
        <f>AE35</f>
        <v>0</v>
      </c>
      <c r="AF59" s="88">
        <f>AF35</f>
        <v>11.231263902022627</v>
      </c>
      <c r="AG59" s="89">
        <f>AG35</f>
        <v>0</v>
      </c>
    </row>
    <row r="60" spans="1:33" s="7" customFormat="1" ht="31.5" customHeight="1">
      <c r="A60" s="3"/>
      <c r="B60" s="90" t="s">
        <v>21</v>
      </c>
      <c r="C60" s="41" t="s">
        <v>12</v>
      </c>
      <c r="D60" s="179"/>
      <c r="E60" s="180"/>
      <c r="F60" s="180"/>
      <c r="G60" s="180"/>
      <c r="H60" s="181"/>
      <c r="I60" s="179"/>
      <c r="J60" s="180"/>
      <c r="K60" s="180"/>
      <c r="L60" s="180"/>
      <c r="M60" s="181"/>
      <c r="N60" s="179"/>
      <c r="O60" s="180"/>
      <c r="P60" s="180"/>
      <c r="Q60" s="180"/>
      <c r="R60" s="181"/>
      <c r="S60" s="179"/>
      <c r="T60" s="180"/>
      <c r="U60" s="180"/>
      <c r="V60" s="180"/>
      <c r="W60" s="181"/>
      <c r="X60" s="179"/>
      <c r="Y60" s="180"/>
      <c r="Z60" s="180"/>
      <c r="AA60" s="180"/>
      <c r="AB60" s="181"/>
      <c r="AC60" s="179"/>
      <c r="AD60" s="180"/>
      <c r="AE60" s="180"/>
      <c r="AF60" s="180"/>
      <c r="AG60" s="181"/>
    </row>
    <row r="61" spans="1:33" s="44" customFormat="1" ht="12" customHeight="1">
      <c r="A61" s="3"/>
      <c r="B61" s="91" t="s">
        <v>30</v>
      </c>
      <c r="C61" s="37" t="s">
        <v>12</v>
      </c>
      <c r="D61" s="82">
        <f aca="true" t="shared" si="3" ref="D61:M61">D62+D63</f>
        <v>407.301404</v>
      </c>
      <c r="E61" s="83">
        <f t="shared" si="3"/>
        <v>100.61093000000001</v>
      </c>
      <c r="F61" s="83">
        <f t="shared" si="3"/>
        <v>122.770197</v>
      </c>
      <c r="G61" s="83">
        <f t="shared" si="3"/>
        <v>142.91671</v>
      </c>
      <c r="H61" s="84">
        <f t="shared" si="3"/>
        <v>41.00356699999996</v>
      </c>
      <c r="I61" s="82">
        <f t="shared" si="3"/>
        <v>211.69842000000003</v>
      </c>
      <c r="J61" s="83">
        <f t="shared" si="3"/>
        <v>48.08672</v>
      </c>
      <c r="K61" s="83">
        <f t="shared" si="3"/>
        <v>79.9033</v>
      </c>
      <c r="L61" s="83">
        <f t="shared" si="3"/>
        <v>68.0771</v>
      </c>
      <c r="M61" s="84">
        <f t="shared" si="3"/>
        <v>15.63130000000001</v>
      </c>
      <c r="N61" s="82">
        <f aca="true" t="shared" si="4" ref="N61:AB61">N62+N63</f>
        <v>195.602984</v>
      </c>
      <c r="O61" s="83">
        <f t="shared" si="4"/>
        <v>52.524210000000004</v>
      </c>
      <c r="P61" s="83">
        <f t="shared" si="4"/>
        <v>42.866897</v>
      </c>
      <c r="Q61" s="83">
        <f t="shared" si="4"/>
        <v>74.83961000000001</v>
      </c>
      <c r="R61" s="84">
        <f t="shared" si="4"/>
        <v>25.37226699999998</v>
      </c>
      <c r="S61" s="82">
        <f t="shared" si="4"/>
        <v>407.301404</v>
      </c>
      <c r="T61" s="83">
        <f t="shared" si="4"/>
        <v>100.61093000000001</v>
      </c>
      <c r="U61" s="83">
        <f t="shared" si="4"/>
        <v>122.770197</v>
      </c>
      <c r="V61" s="83">
        <f t="shared" si="4"/>
        <v>142.91671</v>
      </c>
      <c r="W61" s="84">
        <f t="shared" si="4"/>
        <v>41.00356699999996</v>
      </c>
      <c r="X61" s="82">
        <f t="shared" si="4"/>
        <v>211.69842000000003</v>
      </c>
      <c r="Y61" s="83">
        <f t="shared" si="4"/>
        <v>48.08672</v>
      </c>
      <c r="Z61" s="83">
        <f t="shared" si="4"/>
        <v>79.9033</v>
      </c>
      <c r="AA61" s="83">
        <f t="shared" si="4"/>
        <v>68.0771</v>
      </c>
      <c r="AB61" s="84">
        <f t="shared" si="4"/>
        <v>15.63130000000001</v>
      </c>
      <c r="AC61" s="82">
        <f>AC62+AC63</f>
        <v>195.602984</v>
      </c>
      <c r="AD61" s="83">
        <f>AD62+AD63</f>
        <v>52.524210000000004</v>
      </c>
      <c r="AE61" s="83">
        <f>AE62+AE63</f>
        <v>42.866897</v>
      </c>
      <c r="AF61" s="83">
        <f>AF62+AF63</f>
        <v>74.83961000000001</v>
      </c>
      <c r="AG61" s="84">
        <f>AG62+AG63</f>
        <v>25.37226699999998</v>
      </c>
    </row>
    <row r="62" spans="1:33" s="7" customFormat="1" ht="15.75" customHeight="1">
      <c r="A62" s="3"/>
      <c r="B62" s="92" t="s">
        <v>31</v>
      </c>
      <c r="C62" s="93" t="s">
        <v>12</v>
      </c>
      <c r="D62" s="81">
        <f>SUM(E62:H62)</f>
        <v>27.56895499999996</v>
      </c>
      <c r="E62" s="74">
        <f aca="true" t="shared" si="5" ref="E62:H63">E38</f>
        <v>0.539552</v>
      </c>
      <c r="F62" s="74">
        <f t="shared" si="5"/>
        <v>0</v>
      </c>
      <c r="G62" s="74">
        <f t="shared" si="5"/>
        <v>0.8800699999999999</v>
      </c>
      <c r="H62" s="75">
        <f t="shared" si="5"/>
        <v>26.14933299999996</v>
      </c>
      <c r="I62" s="81">
        <f>SUM(J62:M62)</f>
        <v>1.92222000000001</v>
      </c>
      <c r="J62" s="74">
        <f aca="true" t="shared" si="6" ref="J62:M63">J38</f>
        <v>0.41012</v>
      </c>
      <c r="K62" s="74">
        <f t="shared" si="6"/>
        <v>0</v>
      </c>
      <c r="L62" s="74">
        <f t="shared" si="6"/>
        <v>0.3974</v>
      </c>
      <c r="M62" s="75">
        <f t="shared" si="6"/>
        <v>1.11470000000001</v>
      </c>
      <c r="N62" s="81">
        <f>SUM(O62:R62)</f>
        <v>25.64673499999998</v>
      </c>
      <c r="O62" s="74">
        <f aca="true" t="shared" si="7" ref="O62:R63">O38</f>
        <v>0.129432</v>
      </c>
      <c r="P62" s="74">
        <f t="shared" si="7"/>
        <v>0</v>
      </c>
      <c r="Q62" s="74">
        <f t="shared" si="7"/>
        <v>0.48267</v>
      </c>
      <c r="R62" s="75">
        <f t="shared" si="7"/>
        <v>25.034632999999978</v>
      </c>
      <c r="S62" s="81">
        <f>SUM(T62:W62)</f>
        <v>27.56895499999996</v>
      </c>
      <c r="T62" s="74">
        <f aca="true" t="shared" si="8" ref="T62:W63">T38</f>
        <v>0.539552</v>
      </c>
      <c r="U62" s="74">
        <f t="shared" si="8"/>
        <v>0</v>
      </c>
      <c r="V62" s="74">
        <f t="shared" si="8"/>
        <v>0.8800699999999999</v>
      </c>
      <c r="W62" s="75">
        <f t="shared" si="8"/>
        <v>26.14933299999996</v>
      </c>
      <c r="X62" s="81">
        <f>SUM(Y62:AB62)</f>
        <v>1.92222000000001</v>
      </c>
      <c r="Y62" s="74">
        <f aca="true" t="shared" si="9" ref="Y62:AB63">Y38</f>
        <v>0.41012</v>
      </c>
      <c r="Z62" s="74">
        <f t="shared" si="9"/>
        <v>0</v>
      </c>
      <c r="AA62" s="74">
        <f t="shared" si="9"/>
        <v>0.3974</v>
      </c>
      <c r="AB62" s="75">
        <f t="shared" si="9"/>
        <v>1.11470000000001</v>
      </c>
      <c r="AC62" s="81">
        <f>SUM(AD62:AG62)</f>
        <v>25.64673499999998</v>
      </c>
      <c r="AD62" s="74">
        <f aca="true" t="shared" si="10" ref="AD62:AG63">AD38</f>
        <v>0.129432</v>
      </c>
      <c r="AE62" s="74">
        <f t="shared" si="10"/>
        <v>0</v>
      </c>
      <c r="AF62" s="74">
        <f t="shared" si="10"/>
        <v>0.48267</v>
      </c>
      <c r="AG62" s="75">
        <f t="shared" si="10"/>
        <v>25.034632999999978</v>
      </c>
    </row>
    <row r="63" spans="1:33" s="44" customFormat="1" ht="13.5" thickBot="1">
      <c r="A63" s="36"/>
      <c r="B63" s="94" t="s">
        <v>24</v>
      </c>
      <c r="C63" s="95" t="s">
        <v>12</v>
      </c>
      <c r="D63" s="96">
        <f>SUM(E63:H63)</f>
        <v>379.73244900000003</v>
      </c>
      <c r="E63" s="97">
        <f t="shared" si="5"/>
        <v>100.07137800000001</v>
      </c>
      <c r="F63" s="97">
        <f t="shared" si="5"/>
        <v>122.770197</v>
      </c>
      <c r="G63" s="97">
        <f t="shared" si="5"/>
        <v>142.03664</v>
      </c>
      <c r="H63" s="98">
        <f t="shared" si="5"/>
        <v>14.854234</v>
      </c>
      <c r="I63" s="96">
        <f>SUM(J63:M63)</f>
        <v>209.77620000000002</v>
      </c>
      <c r="J63" s="97">
        <f t="shared" si="6"/>
        <v>47.6766</v>
      </c>
      <c r="K63" s="97">
        <f t="shared" si="6"/>
        <v>79.9033</v>
      </c>
      <c r="L63" s="97">
        <f t="shared" si="6"/>
        <v>67.6797</v>
      </c>
      <c r="M63" s="97">
        <f t="shared" si="6"/>
        <v>14.5166</v>
      </c>
      <c r="N63" s="96">
        <f>SUM(O63:R63)</f>
        <v>169.956249</v>
      </c>
      <c r="O63" s="97">
        <f t="shared" si="7"/>
        <v>52.394778</v>
      </c>
      <c r="P63" s="97">
        <f t="shared" si="7"/>
        <v>42.866897</v>
      </c>
      <c r="Q63" s="97">
        <f t="shared" si="7"/>
        <v>74.35694000000001</v>
      </c>
      <c r="R63" s="98">
        <f t="shared" si="7"/>
        <v>0.337634</v>
      </c>
      <c r="S63" s="96">
        <f>SUM(T63:W63)</f>
        <v>379.73244900000003</v>
      </c>
      <c r="T63" s="97">
        <f t="shared" si="8"/>
        <v>100.07137800000001</v>
      </c>
      <c r="U63" s="97">
        <f t="shared" si="8"/>
        <v>122.770197</v>
      </c>
      <c r="V63" s="97">
        <f t="shared" si="8"/>
        <v>142.03664</v>
      </c>
      <c r="W63" s="98">
        <f t="shared" si="8"/>
        <v>14.854234</v>
      </c>
      <c r="X63" s="96">
        <f>SUM(Y63:AB63)</f>
        <v>209.77620000000002</v>
      </c>
      <c r="Y63" s="97">
        <f t="shared" si="9"/>
        <v>47.6766</v>
      </c>
      <c r="Z63" s="97">
        <f t="shared" si="9"/>
        <v>79.9033</v>
      </c>
      <c r="AA63" s="97">
        <f t="shared" si="9"/>
        <v>67.6797</v>
      </c>
      <c r="AB63" s="97">
        <f t="shared" si="9"/>
        <v>14.5166</v>
      </c>
      <c r="AC63" s="96">
        <f>SUM(AD63:AG63)</f>
        <v>169.956249</v>
      </c>
      <c r="AD63" s="97">
        <f t="shared" si="10"/>
        <v>52.394778</v>
      </c>
      <c r="AE63" s="97">
        <f t="shared" si="10"/>
        <v>42.866897</v>
      </c>
      <c r="AF63" s="97">
        <f t="shared" si="10"/>
        <v>74.35694000000001</v>
      </c>
      <c r="AG63" s="98">
        <f t="shared" si="10"/>
        <v>0.337634</v>
      </c>
    </row>
    <row r="64" spans="1:18" s="7" customFormat="1" ht="12" customHeight="1">
      <c r="A64" s="3"/>
      <c r="B64" s="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</row>
    <row r="65" spans="1:18" s="7" customFormat="1" ht="12" customHeight="1">
      <c r="A65" s="3"/>
      <c r="B65" s="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pans="1:18" s="7" customFormat="1" ht="12.75">
      <c r="A66" s="3"/>
      <c r="B66" s="4" t="s">
        <v>32</v>
      </c>
      <c r="C66" s="59"/>
      <c r="D66" s="60"/>
      <c r="E66" s="61"/>
      <c r="F66" s="61"/>
      <c r="G66" s="61"/>
      <c r="H66" s="61"/>
      <c r="I66" s="60"/>
      <c r="J66" s="62"/>
      <c r="K66" s="62"/>
      <c r="L66" s="62"/>
      <c r="M66" s="62"/>
      <c r="N66" s="60"/>
      <c r="O66" s="62"/>
      <c r="P66" s="62"/>
      <c r="Q66" s="62"/>
      <c r="R66" s="62"/>
    </row>
    <row r="67" spans="1:18" s="7" customFormat="1" ht="12" customHeight="1" thickBot="1">
      <c r="A67" s="3"/>
      <c r="B67" s="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</row>
    <row r="68" spans="1:33" s="7" customFormat="1" ht="12" customHeight="1">
      <c r="A68" s="3"/>
      <c r="B68" s="203" t="s">
        <v>1</v>
      </c>
      <c r="C68" s="203" t="s">
        <v>29</v>
      </c>
      <c r="D68" s="188" t="s">
        <v>63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90"/>
      <c r="S68" s="188" t="s">
        <v>62</v>
      </c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90"/>
    </row>
    <row r="69" spans="1:33" s="7" customFormat="1" ht="12" customHeight="1">
      <c r="A69" s="3"/>
      <c r="B69" s="204"/>
      <c r="C69" s="204"/>
      <c r="D69" s="185" t="s">
        <v>3</v>
      </c>
      <c r="E69" s="186"/>
      <c r="F69" s="186"/>
      <c r="G69" s="186"/>
      <c r="H69" s="186"/>
      <c r="I69" s="186" t="s">
        <v>4</v>
      </c>
      <c r="J69" s="186"/>
      <c r="K69" s="186"/>
      <c r="L69" s="186"/>
      <c r="M69" s="186"/>
      <c r="N69" s="186" t="s">
        <v>5</v>
      </c>
      <c r="O69" s="186"/>
      <c r="P69" s="186"/>
      <c r="Q69" s="186"/>
      <c r="R69" s="187"/>
      <c r="S69" s="185" t="s">
        <v>3</v>
      </c>
      <c r="T69" s="186"/>
      <c r="U69" s="186"/>
      <c r="V69" s="186"/>
      <c r="W69" s="186"/>
      <c r="X69" s="186" t="s">
        <v>4</v>
      </c>
      <c r="Y69" s="186"/>
      <c r="Z69" s="186"/>
      <c r="AA69" s="186"/>
      <c r="AB69" s="186"/>
      <c r="AC69" s="186" t="s">
        <v>5</v>
      </c>
      <c r="AD69" s="186"/>
      <c r="AE69" s="186"/>
      <c r="AF69" s="186"/>
      <c r="AG69" s="187"/>
    </row>
    <row r="70" spans="1:33" s="7" customFormat="1" ht="12" customHeight="1" thickBot="1">
      <c r="A70" s="3"/>
      <c r="B70" s="205"/>
      <c r="C70" s="205"/>
      <c r="D70" s="11" t="s">
        <v>6</v>
      </c>
      <c r="E70" s="12" t="s">
        <v>7</v>
      </c>
      <c r="F70" s="12" t="s">
        <v>8</v>
      </c>
      <c r="G70" s="12" t="s">
        <v>9</v>
      </c>
      <c r="H70" s="12" t="s">
        <v>10</v>
      </c>
      <c r="I70" s="13" t="s">
        <v>6</v>
      </c>
      <c r="J70" s="13" t="s">
        <v>7</v>
      </c>
      <c r="K70" s="13" t="s">
        <v>8</v>
      </c>
      <c r="L70" s="13" t="s">
        <v>9</v>
      </c>
      <c r="M70" s="13" t="s">
        <v>10</v>
      </c>
      <c r="N70" s="12" t="s">
        <v>6</v>
      </c>
      <c r="O70" s="12" t="s">
        <v>7</v>
      </c>
      <c r="P70" s="12" t="s">
        <v>8</v>
      </c>
      <c r="Q70" s="12" t="s">
        <v>9</v>
      </c>
      <c r="R70" s="14" t="s">
        <v>10</v>
      </c>
      <c r="S70" s="11" t="s">
        <v>6</v>
      </c>
      <c r="T70" s="12" t="s">
        <v>7</v>
      </c>
      <c r="U70" s="12" t="s">
        <v>8</v>
      </c>
      <c r="V70" s="12" t="s">
        <v>9</v>
      </c>
      <c r="W70" s="12" t="s">
        <v>10</v>
      </c>
      <c r="X70" s="13" t="s">
        <v>6</v>
      </c>
      <c r="Y70" s="13" t="s">
        <v>7</v>
      </c>
      <c r="Z70" s="13" t="s">
        <v>8</v>
      </c>
      <c r="AA70" s="13" t="s">
        <v>9</v>
      </c>
      <c r="AB70" s="13" t="s">
        <v>10</v>
      </c>
      <c r="AC70" s="12" t="s">
        <v>6</v>
      </c>
      <c r="AD70" s="12" t="s">
        <v>7</v>
      </c>
      <c r="AE70" s="12" t="s">
        <v>8</v>
      </c>
      <c r="AF70" s="12" t="s">
        <v>9</v>
      </c>
      <c r="AG70" s="14" t="s">
        <v>10</v>
      </c>
    </row>
    <row r="71" spans="1:33" s="7" customFormat="1" ht="12" customHeight="1">
      <c r="A71" s="3"/>
      <c r="B71" s="66" t="s">
        <v>11</v>
      </c>
      <c r="C71" s="17" t="s">
        <v>12</v>
      </c>
      <c r="D71" s="68">
        <f>D83+D81</f>
        <v>237.3913015411945</v>
      </c>
      <c r="E71" s="69">
        <f>E80+E79+E78+E77</f>
        <v>234.1773787838401</v>
      </c>
      <c r="F71" s="69">
        <f>F80+F79+F78+F77+F72</f>
        <v>0</v>
      </c>
      <c r="G71" s="69">
        <f>G80+G79+G78+G77+G72</f>
        <v>23.512614232467875</v>
      </c>
      <c r="H71" s="70">
        <f>H80+H79+H78+H77+H72</f>
        <v>0.3817095950124008</v>
      </c>
      <c r="I71" s="68">
        <f>I83+I81</f>
        <v>108.41919590826643</v>
      </c>
      <c r="J71" s="69">
        <f>J80+J79+J78+J77</f>
        <v>106.08379226399614</v>
      </c>
      <c r="K71" s="69">
        <f>K80+K79+K78+K77+K72</f>
        <v>0</v>
      </c>
      <c r="L71" s="69">
        <f>L80+L79+L78+L77+L72</f>
        <v>13.930063533983505</v>
      </c>
      <c r="M71" s="100">
        <f>M80+M79+M78+M77+M72</f>
        <v>0.1621000000000017</v>
      </c>
      <c r="N71" s="68">
        <f>N83+N81</f>
        <v>128.9721056329281</v>
      </c>
      <c r="O71" s="69">
        <f>O80+O79+O78+O77</f>
        <v>128.09358651984397</v>
      </c>
      <c r="P71" s="69">
        <f>P80+P79+P78+P77+P72</f>
        <v>0</v>
      </c>
      <c r="Q71" s="69">
        <f>Q80+Q79+Q78+Q77+Q72</f>
        <v>9.32908034276902</v>
      </c>
      <c r="R71" s="70">
        <f>R80+R79+R78+R77+R72</f>
        <v>0.21899500000000022</v>
      </c>
      <c r="S71" s="68">
        <f>S83+S81</f>
        <v>237.3913015411945</v>
      </c>
      <c r="T71" s="69">
        <f>T80+T79+T78+T77</f>
        <v>234.1773787838401</v>
      </c>
      <c r="U71" s="69">
        <f>U80+U79+U78+U77+U72</f>
        <v>0</v>
      </c>
      <c r="V71" s="69">
        <f>V80+V79+V78+V77+V72</f>
        <v>23.512614232467875</v>
      </c>
      <c r="W71" s="70">
        <f>W80+W79+W78+W77+W72</f>
        <v>0.3817095950124008</v>
      </c>
      <c r="X71" s="68">
        <f>X83+X81</f>
        <v>108.41919590826643</v>
      </c>
      <c r="Y71" s="69">
        <f>Y80+Y79+Y78+Y77</f>
        <v>106.08379226399614</v>
      </c>
      <c r="Z71" s="69">
        <f>Z80+Z79+Z78+Z77+Z72</f>
        <v>0</v>
      </c>
      <c r="AA71" s="69">
        <f>AA80+AA79+AA78+AA77+AA72</f>
        <v>13.930063533983505</v>
      </c>
      <c r="AB71" s="100">
        <f>AB80+AB79+AB78+AB77+AB72</f>
        <v>0.1621000000000017</v>
      </c>
      <c r="AC71" s="68">
        <f>AC83+AC81</f>
        <v>128.9721056329281</v>
      </c>
      <c r="AD71" s="69">
        <f>AD80+AD79+AD78+AD77</f>
        <v>128.09358651984397</v>
      </c>
      <c r="AE71" s="69">
        <f>AE80+AE79+AE78+AE77+AE72</f>
        <v>0</v>
      </c>
      <c r="AF71" s="69">
        <f>AF80+AF79+AF78+AF77+AF72</f>
        <v>9.32908034276902</v>
      </c>
      <c r="AG71" s="70">
        <f>AG80+AG79+AG78+AG77+AG72</f>
        <v>0.21899500000000022</v>
      </c>
    </row>
    <row r="72" spans="1:33" s="7" customFormat="1" ht="12" customHeight="1">
      <c r="A72" s="3"/>
      <c r="B72" s="71" t="s">
        <v>13</v>
      </c>
      <c r="C72" s="22" t="s">
        <v>12</v>
      </c>
      <c r="D72" s="72" t="s">
        <v>14</v>
      </c>
      <c r="E72" s="73" t="s">
        <v>14</v>
      </c>
      <c r="F72" s="74">
        <f>F74</f>
        <v>0</v>
      </c>
      <c r="G72" s="74">
        <f>G74+G75</f>
        <v>20.31937313955541</v>
      </c>
      <c r="H72" s="75">
        <f>H76</f>
        <v>0.36102793057039406</v>
      </c>
      <c r="I72" s="72" t="s">
        <v>14</v>
      </c>
      <c r="J72" s="73" t="s">
        <v>14</v>
      </c>
      <c r="K72" s="74">
        <f>K74</f>
        <v>0</v>
      </c>
      <c r="L72" s="74">
        <f>L74+L75</f>
        <v>11.606892263996116</v>
      </c>
      <c r="M72" s="101">
        <f>M76</f>
        <v>0.14986762571707324</v>
      </c>
      <c r="N72" s="72" t="s">
        <v>14</v>
      </c>
      <c r="O72" s="73" t="s">
        <v>14</v>
      </c>
      <c r="P72" s="74">
        <f>P74</f>
        <v>0</v>
      </c>
      <c r="Q72" s="74">
        <f>Q74+Q75</f>
        <v>8.459010519843943</v>
      </c>
      <c r="R72" s="75">
        <f>R76</f>
        <v>0.2105457098409218</v>
      </c>
      <c r="S72" s="72" t="s">
        <v>14</v>
      </c>
      <c r="T72" s="73" t="s">
        <v>14</v>
      </c>
      <c r="U72" s="74">
        <f>U74</f>
        <v>0</v>
      </c>
      <c r="V72" s="74">
        <f>V74+V75</f>
        <v>20.31937313955541</v>
      </c>
      <c r="W72" s="75">
        <f>W76</f>
        <v>0.36102793057039406</v>
      </c>
      <c r="X72" s="72" t="s">
        <v>14</v>
      </c>
      <c r="Y72" s="73" t="s">
        <v>14</v>
      </c>
      <c r="Z72" s="74">
        <f>Z74</f>
        <v>0</v>
      </c>
      <c r="AA72" s="74">
        <f>AA74+AA75</f>
        <v>11.606892263996116</v>
      </c>
      <c r="AB72" s="101">
        <f>AB76</f>
        <v>0.14986762571707324</v>
      </c>
      <c r="AC72" s="72" t="s">
        <v>14</v>
      </c>
      <c r="AD72" s="73" t="s">
        <v>14</v>
      </c>
      <c r="AE72" s="74">
        <f>AE74</f>
        <v>0</v>
      </c>
      <c r="AF72" s="74">
        <f>AF74+AF75</f>
        <v>8.459010519843943</v>
      </c>
      <c r="AG72" s="75">
        <f>AG76</f>
        <v>0.2105457098409218</v>
      </c>
    </row>
    <row r="73" spans="1:33" s="7" customFormat="1" ht="12" customHeight="1">
      <c r="A73" s="3"/>
      <c r="B73" s="71" t="s">
        <v>15</v>
      </c>
      <c r="C73" s="22" t="s">
        <v>12</v>
      </c>
      <c r="D73" s="72" t="s">
        <v>14</v>
      </c>
      <c r="E73" s="73" t="s">
        <v>14</v>
      </c>
      <c r="F73" s="73" t="s">
        <v>14</v>
      </c>
      <c r="G73" s="73" t="s">
        <v>14</v>
      </c>
      <c r="H73" s="76" t="s">
        <v>14</v>
      </c>
      <c r="I73" s="72" t="s">
        <v>14</v>
      </c>
      <c r="J73" s="73" t="s">
        <v>14</v>
      </c>
      <c r="K73" s="73" t="s">
        <v>14</v>
      </c>
      <c r="L73" s="73" t="s">
        <v>14</v>
      </c>
      <c r="M73" s="102" t="s">
        <v>14</v>
      </c>
      <c r="N73" s="72" t="s">
        <v>14</v>
      </c>
      <c r="O73" s="73" t="s">
        <v>14</v>
      </c>
      <c r="P73" s="73" t="s">
        <v>14</v>
      </c>
      <c r="Q73" s="73" t="s">
        <v>14</v>
      </c>
      <c r="R73" s="76" t="s">
        <v>14</v>
      </c>
      <c r="S73" s="72" t="s">
        <v>14</v>
      </c>
      <c r="T73" s="73" t="s">
        <v>14</v>
      </c>
      <c r="U73" s="73" t="s">
        <v>14</v>
      </c>
      <c r="V73" s="73" t="s">
        <v>14</v>
      </c>
      <c r="W73" s="76" t="s">
        <v>14</v>
      </c>
      <c r="X73" s="72" t="s">
        <v>14</v>
      </c>
      <c r="Y73" s="73" t="s">
        <v>14</v>
      </c>
      <c r="Z73" s="73" t="s">
        <v>14</v>
      </c>
      <c r="AA73" s="73" t="s">
        <v>14</v>
      </c>
      <c r="AB73" s="102" t="s">
        <v>14</v>
      </c>
      <c r="AC73" s="72" t="s">
        <v>14</v>
      </c>
      <c r="AD73" s="73" t="s">
        <v>14</v>
      </c>
      <c r="AE73" s="73" t="s">
        <v>14</v>
      </c>
      <c r="AF73" s="73" t="s">
        <v>14</v>
      </c>
      <c r="AG73" s="76" t="s">
        <v>14</v>
      </c>
    </row>
    <row r="74" spans="1:33" s="7" customFormat="1" ht="12" customHeight="1">
      <c r="A74" s="3"/>
      <c r="B74" s="77" t="s">
        <v>7</v>
      </c>
      <c r="C74" s="30" t="s">
        <v>12</v>
      </c>
      <c r="D74" s="78" t="s">
        <v>14</v>
      </c>
      <c r="E74" s="79" t="s">
        <v>14</v>
      </c>
      <c r="F74" s="74">
        <f>F27-F51</f>
        <v>0</v>
      </c>
      <c r="G74" s="74">
        <f>G27-G51</f>
        <v>20.31937313955541</v>
      </c>
      <c r="H74" s="80" t="s">
        <v>14</v>
      </c>
      <c r="I74" s="78" t="s">
        <v>14</v>
      </c>
      <c r="J74" s="79" t="s">
        <v>14</v>
      </c>
      <c r="K74" s="74">
        <f>K27-K51</f>
        <v>0</v>
      </c>
      <c r="L74" s="74">
        <f>L27-L51</f>
        <v>11.606892263996116</v>
      </c>
      <c r="M74" s="102" t="s">
        <v>14</v>
      </c>
      <c r="N74" s="78" t="s">
        <v>14</v>
      </c>
      <c r="O74" s="79" t="s">
        <v>14</v>
      </c>
      <c r="P74" s="74">
        <f>P27-P51</f>
        <v>0</v>
      </c>
      <c r="Q74" s="74">
        <f>Q27-Q51</f>
        <v>8.459010519843943</v>
      </c>
      <c r="R74" s="76" t="s">
        <v>14</v>
      </c>
      <c r="S74" s="78" t="s">
        <v>14</v>
      </c>
      <c r="T74" s="79" t="s">
        <v>14</v>
      </c>
      <c r="U74" s="74">
        <f>U27-U51</f>
        <v>0</v>
      </c>
      <c r="V74" s="74">
        <f>V27-V51</f>
        <v>20.31937313955541</v>
      </c>
      <c r="W74" s="80" t="s">
        <v>14</v>
      </c>
      <c r="X74" s="78" t="s">
        <v>14</v>
      </c>
      <c r="Y74" s="79" t="s">
        <v>14</v>
      </c>
      <c r="Z74" s="74">
        <f>Z27-Z51</f>
        <v>0</v>
      </c>
      <c r="AA74" s="74">
        <f>AA27-AA51</f>
        <v>11.606892263996116</v>
      </c>
      <c r="AB74" s="102" t="s">
        <v>14</v>
      </c>
      <c r="AC74" s="78" t="s">
        <v>14</v>
      </c>
      <c r="AD74" s="79" t="s">
        <v>14</v>
      </c>
      <c r="AE74" s="74">
        <f>AE27-AE51</f>
        <v>0</v>
      </c>
      <c r="AF74" s="74">
        <f>AF27-AF51</f>
        <v>8.459010519843943</v>
      </c>
      <c r="AG74" s="76" t="s">
        <v>14</v>
      </c>
    </row>
    <row r="75" spans="1:33" s="7" customFormat="1" ht="12" customHeight="1">
      <c r="A75" s="3"/>
      <c r="B75" s="77" t="s">
        <v>8</v>
      </c>
      <c r="C75" s="30" t="s">
        <v>12</v>
      </c>
      <c r="D75" s="78" t="s">
        <v>14</v>
      </c>
      <c r="E75" s="79" t="s">
        <v>14</v>
      </c>
      <c r="F75" s="73" t="s">
        <v>14</v>
      </c>
      <c r="G75" s="74">
        <f>G28-G52</f>
        <v>0</v>
      </c>
      <c r="H75" s="80" t="s">
        <v>14</v>
      </c>
      <c r="I75" s="78" t="s">
        <v>14</v>
      </c>
      <c r="J75" s="79" t="s">
        <v>14</v>
      </c>
      <c r="K75" s="79" t="s">
        <v>14</v>
      </c>
      <c r="L75" s="74">
        <f>L28-L52</f>
        <v>0</v>
      </c>
      <c r="M75" s="102" t="s">
        <v>14</v>
      </c>
      <c r="N75" s="78" t="s">
        <v>14</v>
      </c>
      <c r="O75" s="79" t="s">
        <v>14</v>
      </c>
      <c r="P75" s="79" t="s">
        <v>14</v>
      </c>
      <c r="Q75" s="74">
        <f>Q28-Q52</f>
        <v>0</v>
      </c>
      <c r="R75" s="76" t="s">
        <v>14</v>
      </c>
      <c r="S75" s="78" t="s">
        <v>14</v>
      </c>
      <c r="T75" s="79" t="s">
        <v>14</v>
      </c>
      <c r="U75" s="73" t="s">
        <v>14</v>
      </c>
      <c r="V75" s="74">
        <f>V28-V52</f>
        <v>0</v>
      </c>
      <c r="W75" s="80" t="s">
        <v>14</v>
      </c>
      <c r="X75" s="78" t="s">
        <v>14</v>
      </c>
      <c r="Y75" s="79" t="s">
        <v>14</v>
      </c>
      <c r="Z75" s="79" t="s">
        <v>14</v>
      </c>
      <c r="AA75" s="74">
        <f>AA28-AA52</f>
        <v>0</v>
      </c>
      <c r="AB75" s="102" t="s">
        <v>14</v>
      </c>
      <c r="AC75" s="78" t="s">
        <v>14</v>
      </c>
      <c r="AD75" s="79" t="s">
        <v>14</v>
      </c>
      <c r="AE75" s="79" t="s">
        <v>14</v>
      </c>
      <c r="AF75" s="74">
        <f>AF28-AF52</f>
        <v>0</v>
      </c>
      <c r="AG75" s="76" t="s">
        <v>14</v>
      </c>
    </row>
    <row r="76" spans="1:33" s="7" customFormat="1" ht="12" customHeight="1">
      <c r="A76" s="3"/>
      <c r="B76" s="77" t="s">
        <v>9</v>
      </c>
      <c r="C76" s="30" t="s">
        <v>12</v>
      </c>
      <c r="D76" s="78" t="s">
        <v>14</v>
      </c>
      <c r="E76" s="79" t="s">
        <v>14</v>
      </c>
      <c r="F76" s="79" t="s">
        <v>14</v>
      </c>
      <c r="G76" s="79" t="s">
        <v>14</v>
      </c>
      <c r="H76" s="75">
        <f>H29-H53</f>
        <v>0.36102793057039406</v>
      </c>
      <c r="I76" s="78" t="s">
        <v>14</v>
      </c>
      <c r="J76" s="79" t="s">
        <v>14</v>
      </c>
      <c r="K76" s="79" t="s">
        <v>14</v>
      </c>
      <c r="L76" s="79" t="s">
        <v>14</v>
      </c>
      <c r="M76" s="101">
        <f>M29-M53</f>
        <v>0.14986762571707324</v>
      </c>
      <c r="N76" s="78" t="s">
        <v>14</v>
      </c>
      <c r="O76" s="79" t="s">
        <v>14</v>
      </c>
      <c r="P76" s="79" t="s">
        <v>14</v>
      </c>
      <c r="Q76" s="79" t="s">
        <v>14</v>
      </c>
      <c r="R76" s="75">
        <f>R29-R53</f>
        <v>0.2105457098409218</v>
      </c>
      <c r="S76" s="78" t="s">
        <v>14</v>
      </c>
      <c r="T76" s="79" t="s">
        <v>14</v>
      </c>
      <c r="U76" s="79" t="s">
        <v>14</v>
      </c>
      <c r="V76" s="79" t="s">
        <v>14</v>
      </c>
      <c r="W76" s="75">
        <f>W29-W53</f>
        <v>0.36102793057039406</v>
      </c>
      <c r="X76" s="78" t="s">
        <v>14</v>
      </c>
      <c r="Y76" s="79" t="s">
        <v>14</v>
      </c>
      <c r="Z76" s="79" t="s">
        <v>14</v>
      </c>
      <c r="AA76" s="79" t="s">
        <v>14</v>
      </c>
      <c r="AB76" s="101">
        <f>AB29-AB53</f>
        <v>0.14986762571707324</v>
      </c>
      <c r="AC76" s="78" t="s">
        <v>14</v>
      </c>
      <c r="AD76" s="79" t="s">
        <v>14</v>
      </c>
      <c r="AE76" s="79" t="s">
        <v>14</v>
      </c>
      <c r="AF76" s="79" t="s">
        <v>14</v>
      </c>
      <c r="AG76" s="75">
        <f>AG29-AG53</f>
        <v>0.2105457098409218</v>
      </c>
    </row>
    <row r="77" spans="1:33" s="7" customFormat="1" ht="12" customHeight="1">
      <c r="A77" s="3"/>
      <c r="B77" s="77" t="s">
        <v>16</v>
      </c>
      <c r="C77" s="30" t="s">
        <v>12</v>
      </c>
      <c r="D77" s="81">
        <f>SUM(E77:H77)</f>
        <v>54.94982628438824</v>
      </c>
      <c r="E77" s="74">
        <f aca="true" t="shared" si="11" ref="E77:G80">E30-E54</f>
        <v>52.370536894814535</v>
      </c>
      <c r="F77" s="74">
        <f t="shared" si="11"/>
        <v>0</v>
      </c>
      <c r="G77" s="74">
        <f t="shared" si="11"/>
        <v>2.579289389573706</v>
      </c>
      <c r="H77" s="75">
        <f>H30-H54</f>
        <v>0</v>
      </c>
      <c r="I77" s="81">
        <f>SUM(J77:M77)</f>
        <v>31.137484531204542</v>
      </c>
      <c r="J77" s="74">
        <f aca="true" t="shared" si="12" ref="J77:L80">J30-J54</f>
        <v>29.24242467583931</v>
      </c>
      <c r="K77" s="74">
        <f t="shared" si="12"/>
        <v>0</v>
      </c>
      <c r="L77" s="74">
        <f t="shared" si="12"/>
        <v>1.8950598553652327</v>
      </c>
      <c r="M77" s="101">
        <f>M30-M54</f>
        <v>0</v>
      </c>
      <c r="N77" s="81">
        <f>SUM(O77:R77)</f>
        <v>23.812341753183702</v>
      </c>
      <c r="O77" s="74">
        <f aca="true" t="shared" si="13" ref="O77:Q80">O30-O54</f>
        <v>23.128112218975225</v>
      </c>
      <c r="P77" s="74">
        <f t="shared" si="13"/>
        <v>0</v>
      </c>
      <c r="Q77" s="74">
        <f t="shared" si="13"/>
        <v>0.684229534208475</v>
      </c>
      <c r="R77" s="75">
        <f>R30-R54</f>
        <v>0</v>
      </c>
      <c r="S77" s="81">
        <f>SUM(T77:W77)</f>
        <v>54.94982628438824</v>
      </c>
      <c r="T77" s="74">
        <f aca="true" t="shared" si="14" ref="T77:V80">T30-T54</f>
        <v>52.370536894814535</v>
      </c>
      <c r="U77" s="74">
        <f t="shared" si="14"/>
        <v>0</v>
      </c>
      <c r="V77" s="74">
        <f t="shared" si="14"/>
        <v>2.579289389573706</v>
      </c>
      <c r="W77" s="75">
        <f>W30-W54</f>
        <v>0</v>
      </c>
      <c r="X77" s="81">
        <f>SUM(Y77:AB77)</f>
        <v>31.137484531204542</v>
      </c>
      <c r="Y77" s="74">
        <f aca="true" t="shared" si="15" ref="Y77:AA80">Y30-Y54</f>
        <v>29.24242467583931</v>
      </c>
      <c r="Z77" s="74">
        <f t="shared" si="15"/>
        <v>0</v>
      </c>
      <c r="AA77" s="74">
        <f t="shared" si="15"/>
        <v>1.8950598553652327</v>
      </c>
      <c r="AB77" s="101">
        <f>AB30-AB54</f>
        <v>0</v>
      </c>
      <c r="AC77" s="81">
        <f>SUM(AD77:AG77)</f>
        <v>23.812341753183702</v>
      </c>
      <c r="AD77" s="74">
        <f aca="true" t="shared" si="16" ref="AD77:AF80">AD30-AD54</f>
        <v>23.128112218975225</v>
      </c>
      <c r="AE77" s="74">
        <f t="shared" si="16"/>
        <v>0</v>
      </c>
      <c r="AF77" s="74">
        <f t="shared" si="16"/>
        <v>0.684229534208475</v>
      </c>
      <c r="AG77" s="75">
        <f>AG30-AG54</f>
        <v>0</v>
      </c>
    </row>
    <row r="78" spans="1:33" s="7" customFormat="1" ht="12" customHeight="1">
      <c r="A78" s="3"/>
      <c r="B78" s="77" t="s">
        <v>17</v>
      </c>
      <c r="C78" s="30" t="s">
        <v>12</v>
      </c>
      <c r="D78" s="81">
        <f>SUM(E78:H78)</f>
        <v>10.746948281612006</v>
      </c>
      <c r="E78" s="74">
        <f t="shared" si="11"/>
        <v>10.746948281612006</v>
      </c>
      <c r="F78" s="74">
        <f t="shared" si="11"/>
        <v>0</v>
      </c>
      <c r="G78" s="74">
        <f t="shared" si="11"/>
        <v>0</v>
      </c>
      <c r="H78" s="75">
        <f>H31-H55</f>
        <v>0</v>
      </c>
      <c r="I78" s="81">
        <f>SUM(J78:M78)</f>
        <v>4.566383277832903</v>
      </c>
      <c r="J78" s="74">
        <f t="shared" si="12"/>
        <v>4.566383277832903</v>
      </c>
      <c r="K78" s="74">
        <f t="shared" si="12"/>
        <v>0</v>
      </c>
      <c r="L78" s="74">
        <f t="shared" si="12"/>
        <v>0</v>
      </c>
      <c r="M78" s="101">
        <f>M31-M55</f>
        <v>0</v>
      </c>
      <c r="N78" s="81">
        <f>SUM(O78:R78)</f>
        <v>6.180565003779105</v>
      </c>
      <c r="O78" s="74">
        <f t="shared" si="13"/>
        <v>6.180565003779105</v>
      </c>
      <c r="P78" s="74">
        <f t="shared" si="13"/>
        <v>0</v>
      </c>
      <c r="Q78" s="74">
        <f t="shared" si="13"/>
        <v>0</v>
      </c>
      <c r="R78" s="75">
        <f>R31-R55</f>
        <v>0</v>
      </c>
      <c r="S78" s="81">
        <f>SUM(T78:W78)</f>
        <v>10.746948281612006</v>
      </c>
      <c r="T78" s="74">
        <f t="shared" si="14"/>
        <v>10.746948281612006</v>
      </c>
      <c r="U78" s="74">
        <f t="shared" si="14"/>
        <v>0</v>
      </c>
      <c r="V78" s="74">
        <f t="shared" si="14"/>
        <v>0</v>
      </c>
      <c r="W78" s="75">
        <f>W31-W55</f>
        <v>0</v>
      </c>
      <c r="X78" s="81">
        <f>SUM(Y78:AB78)</f>
        <v>4.566383277832903</v>
      </c>
      <c r="Y78" s="74">
        <f t="shared" si="15"/>
        <v>4.566383277832903</v>
      </c>
      <c r="Z78" s="74">
        <f t="shared" si="15"/>
        <v>0</v>
      </c>
      <c r="AA78" s="74">
        <f t="shared" si="15"/>
        <v>0</v>
      </c>
      <c r="AB78" s="101">
        <f>AB31-AB55</f>
        <v>0</v>
      </c>
      <c r="AC78" s="81">
        <f>SUM(AD78:AG78)</f>
        <v>6.180565003779105</v>
      </c>
      <c r="AD78" s="74">
        <f t="shared" si="16"/>
        <v>6.180565003779105</v>
      </c>
      <c r="AE78" s="74">
        <f t="shared" si="16"/>
        <v>0</v>
      </c>
      <c r="AF78" s="74">
        <f t="shared" si="16"/>
        <v>0</v>
      </c>
      <c r="AG78" s="75">
        <f>AG31-AG55</f>
        <v>0</v>
      </c>
    </row>
    <row r="79" spans="1:33" s="7" customFormat="1" ht="12" customHeight="1">
      <c r="A79" s="3"/>
      <c r="B79" s="29" t="s">
        <v>53</v>
      </c>
      <c r="C79" s="30" t="s">
        <v>12</v>
      </c>
      <c r="D79" s="81">
        <f>SUM(E79:H79)</f>
        <v>171.64737590933538</v>
      </c>
      <c r="E79" s="74">
        <f>E32-E56</f>
        <v>171.05989360741358</v>
      </c>
      <c r="F79" s="74">
        <f t="shared" si="11"/>
        <v>0</v>
      </c>
      <c r="G79" s="74">
        <f t="shared" si="11"/>
        <v>0.5669283498086317</v>
      </c>
      <c r="H79" s="75">
        <f>H32-H56</f>
        <v>0.020553952113183893</v>
      </c>
      <c r="I79" s="81">
        <f>SUM(J79:M79)</f>
        <v>72.68430396989426</v>
      </c>
      <c r="J79" s="74">
        <f t="shared" si="12"/>
        <v>72.27498431032393</v>
      </c>
      <c r="K79" s="74">
        <f t="shared" si="12"/>
        <v>0</v>
      </c>
      <c r="L79" s="74">
        <f t="shared" si="12"/>
        <v>0.3971529734862749</v>
      </c>
      <c r="M79" s="101">
        <f>M32-M56</f>
        <v>0.012166686084060574</v>
      </c>
      <c r="N79" s="81">
        <f>SUM(O79:R79)</f>
        <v>98.96307193944111</v>
      </c>
      <c r="O79" s="74">
        <f t="shared" si="13"/>
        <v>98.78490929708963</v>
      </c>
      <c r="P79" s="74">
        <f t="shared" si="13"/>
        <v>0</v>
      </c>
      <c r="Q79" s="74">
        <f t="shared" si="13"/>
        <v>0.1697753763223564</v>
      </c>
      <c r="R79" s="75">
        <f>R32-R56</f>
        <v>0.00838726602912343</v>
      </c>
      <c r="S79" s="81">
        <f>SUM(T79:W79)</f>
        <v>171.64737590933538</v>
      </c>
      <c r="T79" s="74">
        <f t="shared" si="14"/>
        <v>171.05989360741358</v>
      </c>
      <c r="U79" s="74">
        <f t="shared" si="14"/>
        <v>0</v>
      </c>
      <c r="V79" s="74">
        <f t="shared" si="14"/>
        <v>0.5669283498086317</v>
      </c>
      <c r="W79" s="75">
        <f>W32-W56</f>
        <v>0.020553952113183893</v>
      </c>
      <c r="X79" s="81">
        <f>SUM(Y79:AB79)</f>
        <v>72.68430396989426</v>
      </c>
      <c r="Y79" s="74">
        <f t="shared" si="15"/>
        <v>72.27498431032393</v>
      </c>
      <c r="Z79" s="74">
        <f t="shared" si="15"/>
        <v>0</v>
      </c>
      <c r="AA79" s="74">
        <f t="shared" si="15"/>
        <v>0.3971529734862749</v>
      </c>
      <c r="AB79" s="101">
        <f>AB32-AB56</f>
        <v>0.012166686084060574</v>
      </c>
      <c r="AC79" s="81">
        <f>SUM(AD79:AG79)</f>
        <v>98.96307193944111</v>
      </c>
      <c r="AD79" s="74">
        <f t="shared" si="16"/>
        <v>98.78490929708963</v>
      </c>
      <c r="AE79" s="74">
        <f t="shared" si="16"/>
        <v>0</v>
      </c>
      <c r="AF79" s="74">
        <f t="shared" si="16"/>
        <v>0.1697753763223564</v>
      </c>
      <c r="AG79" s="75">
        <f>AG32-AG56</f>
        <v>0.00838726602912343</v>
      </c>
    </row>
    <row r="80" spans="1:33" s="7" customFormat="1" ht="25.5">
      <c r="A80" s="3"/>
      <c r="B80" s="29" t="s">
        <v>18</v>
      </c>
      <c r="C80" s="30" t="s">
        <v>12</v>
      </c>
      <c r="D80" s="81">
        <f>SUM(E80:H80)</f>
        <v>0.04715106585894985</v>
      </c>
      <c r="E80" s="74">
        <f t="shared" si="11"/>
        <v>0</v>
      </c>
      <c r="F80" s="74">
        <f t="shared" si="11"/>
        <v>0</v>
      </c>
      <c r="G80" s="74">
        <f t="shared" si="11"/>
        <v>0.04702335353012699</v>
      </c>
      <c r="H80" s="75">
        <f>H33-H57</f>
        <v>0.00012771232882286335</v>
      </c>
      <c r="I80" s="81">
        <f>SUM(J80:M80)</f>
        <v>0.031024129334749802</v>
      </c>
      <c r="J80" s="74">
        <f t="shared" si="12"/>
        <v>0</v>
      </c>
      <c r="K80" s="74">
        <f t="shared" si="12"/>
        <v>0</v>
      </c>
      <c r="L80" s="74">
        <f t="shared" si="12"/>
        <v>0.03095844113588192</v>
      </c>
      <c r="M80" s="101">
        <f>M33-M57</f>
        <v>6.568819886788174E-05</v>
      </c>
      <c r="N80" s="81">
        <f>SUM(O80:R80)</f>
        <v>0.016126936524200077</v>
      </c>
      <c r="O80" s="74">
        <f t="shared" si="13"/>
        <v>0</v>
      </c>
      <c r="P80" s="74">
        <f t="shared" si="13"/>
        <v>0</v>
      </c>
      <c r="Q80" s="74">
        <f t="shared" si="13"/>
        <v>0.016064912394245096</v>
      </c>
      <c r="R80" s="75">
        <f>R33-R57</f>
        <v>6.202412995498247E-05</v>
      </c>
      <c r="S80" s="81">
        <f>SUM(T80:W80)</f>
        <v>0.04715106585894985</v>
      </c>
      <c r="T80" s="74">
        <f t="shared" si="14"/>
        <v>0</v>
      </c>
      <c r="U80" s="74">
        <f t="shared" si="14"/>
        <v>0</v>
      </c>
      <c r="V80" s="74">
        <f t="shared" si="14"/>
        <v>0.04702335353012699</v>
      </c>
      <c r="W80" s="75">
        <f>W33-W57</f>
        <v>0.00012771232882286335</v>
      </c>
      <c r="X80" s="81">
        <f>SUM(Y80:AB80)</f>
        <v>0.031024129334749802</v>
      </c>
      <c r="Y80" s="74">
        <f t="shared" si="15"/>
        <v>0</v>
      </c>
      <c r="Z80" s="74">
        <f t="shared" si="15"/>
        <v>0</v>
      </c>
      <c r="AA80" s="74">
        <f t="shared" si="15"/>
        <v>0.03095844113588192</v>
      </c>
      <c r="AB80" s="101">
        <f>AB33-AB57</f>
        <v>6.568819886788174E-05</v>
      </c>
      <c r="AC80" s="81">
        <f>SUM(AD80:AG80)</f>
        <v>0.016126936524200077</v>
      </c>
      <c r="AD80" s="74">
        <f t="shared" si="16"/>
        <v>0</v>
      </c>
      <c r="AE80" s="74">
        <f t="shared" si="16"/>
        <v>0</v>
      </c>
      <c r="AF80" s="74">
        <f t="shared" si="16"/>
        <v>0.016064912394245096</v>
      </c>
      <c r="AG80" s="75">
        <f>AG33-AG57</f>
        <v>6.202412995498247E-05</v>
      </c>
    </row>
    <row r="81" spans="1:33" s="7" customFormat="1" ht="12" customHeight="1">
      <c r="A81" s="3"/>
      <c r="B81" s="206" t="s">
        <v>19</v>
      </c>
      <c r="C81" s="67" t="s">
        <v>12</v>
      </c>
      <c r="D81" s="82">
        <f>SUM(E81:H81)</f>
        <v>1.5406695411945395</v>
      </c>
      <c r="E81" s="83">
        <f>E71*E82/100</f>
        <v>0</v>
      </c>
      <c r="F81" s="83">
        <f>F71*F82/100</f>
        <v>0</v>
      </c>
      <c r="G81" s="83">
        <f>L81+Q81</f>
        <v>1.5406695411945395</v>
      </c>
      <c r="H81" s="84">
        <f>H71*H82/100</f>
        <v>0</v>
      </c>
      <c r="I81" s="81">
        <f>SUM(J81:M81)</f>
        <v>0.4928959082664337</v>
      </c>
      <c r="J81" s="83">
        <f>J71*J82/100</f>
        <v>0</v>
      </c>
      <c r="K81" s="83">
        <f>K71*K82/100</f>
        <v>0</v>
      </c>
      <c r="L81" s="83">
        <f>L71*L82/100</f>
        <v>0.4928959082664337</v>
      </c>
      <c r="M81" s="103">
        <f>M71*M82/100</f>
        <v>0</v>
      </c>
      <c r="N81" s="82">
        <f>SUM(O81:R81)</f>
        <v>1.0477736329281058</v>
      </c>
      <c r="O81" s="83">
        <f>O71*O82/100</f>
        <v>0</v>
      </c>
      <c r="P81" s="83">
        <f>P71*P82/100</f>
        <v>0</v>
      </c>
      <c r="Q81" s="83">
        <f>Q71*Q82/100</f>
        <v>1.0477736329281058</v>
      </c>
      <c r="R81" s="84">
        <f>R71*R82/100</f>
        <v>0</v>
      </c>
      <c r="S81" s="82">
        <f>SUM(T81:W81)</f>
        <v>1.5406695411945395</v>
      </c>
      <c r="T81" s="83">
        <f>T71*T82/100</f>
        <v>0</v>
      </c>
      <c r="U81" s="83">
        <f>U71*U82/100</f>
        <v>0</v>
      </c>
      <c r="V81" s="83">
        <f>AA81+AF81</f>
        <v>1.5406695411945395</v>
      </c>
      <c r="W81" s="84">
        <f>W71*W82/100</f>
        <v>0</v>
      </c>
      <c r="X81" s="81">
        <f>SUM(Y81:AB81)</f>
        <v>0.4928959082664337</v>
      </c>
      <c r="Y81" s="83">
        <f>Y71*Y82/100</f>
        <v>0</v>
      </c>
      <c r="Z81" s="83">
        <f>Z71*Z82/100</f>
        <v>0</v>
      </c>
      <c r="AA81" s="83">
        <f>AA71*AA82/100</f>
        <v>0.4928959082664337</v>
      </c>
      <c r="AB81" s="103">
        <f>AB71*AB82/100</f>
        <v>0</v>
      </c>
      <c r="AC81" s="82">
        <f>SUM(AD81:AG81)</f>
        <v>1.0477736329281058</v>
      </c>
      <c r="AD81" s="83">
        <f>AD71*AD82/100</f>
        <v>0</v>
      </c>
      <c r="AE81" s="83">
        <f>AE71*AE82/100</f>
        <v>0</v>
      </c>
      <c r="AF81" s="83">
        <f>AF71*AF82/100</f>
        <v>1.0477736329281058</v>
      </c>
      <c r="AG81" s="84">
        <f>AG71*AG82/100</f>
        <v>0</v>
      </c>
    </row>
    <row r="82" spans="1:33" s="7" customFormat="1" ht="12" customHeight="1" thickBot="1">
      <c r="A82" s="3"/>
      <c r="B82" s="207"/>
      <c r="C82" s="22" t="s">
        <v>20</v>
      </c>
      <c r="D82" s="85">
        <f>_xlfn.IFERROR(D81/D71*100,0)</f>
        <v>0.6489999975534854</v>
      </c>
      <c r="E82" s="86">
        <f>IF($D$40=0,0,E35)</f>
        <v>0</v>
      </c>
      <c r="F82" s="86">
        <f>IF($D$40=0,0,F35)</f>
        <v>0</v>
      </c>
      <c r="G82" s="86">
        <f>IF($D$40=0,0,G35)</f>
        <v>7.761972967893047</v>
      </c>
      <c r="H82" s="87">
        <f>IF($D$40=0,0,H35)</f>
        <v>0</v>
      </c>
      <c r="I82" s="85">
        <f>_xlfn.IFERROR(I81/I71*100,0)</f>
        <v>0.4546205163553079</v>
      </c>
      <c r="J82" s="83">
        <f>IF($I$40=0,0,J35)</f>
        <v>0</v>
      </c>
      <c r="K82" s="83">
        <f>IF($I$40=0,0,K35)</f>
        <v>0</v>
      </c>
      <c r="L82" s="83">
        <f>IF($I$40=0,0,L35)</f>
        <v>3.5383608054907625</v>
      </c>
      <c r="M82" s="103">
        <f>IF($I$40=0,0,M35)</f>
        <v>0</v>
      </c>
      <c r="N82" s="85">
        <f>_xlfn.IFERROR(N81/N71*100,0)</f>
        <v>0.8124032927788355</v>
      </c>
      <c r="O82" s="88">
        <f>IF($N$40=0,0,O35)</f>
        <v>0</v>
      </c>
      <c r="P82" s="88">
        <f>IF($N$40=0,0,P35)</f>
        <v>0</v>
      </c>
      <c r="Q82" s="88">
        <f>IF($N$40=0,0,Q35)</f>
        <v>11.231263902022627</v>
      </c>
      <c r="R82" s="89">
        <f>IF($N$40=0,0,R35)</f>
        <v>0</v>
      </c>
      <c r="S82" s="85">
        <f>_xlfn.IFERROR(S81/S71*100,0)</f>
        <v>0.6489999975534854</v>
      </c>
      <c r="T82" s="86">
        <f>IF($D$40=0,0,T35)</f>
        <v>0</v>
      </c>
      <c r="U82" s="86">
        <f>IF($D$40=0,0,U35)</f>
        <v>0</v>
      </c>
      <c r="V82" s="86">
        <f>IF($D$40=0,0,V35)</f>
        <v>7.761972967893047</v>
      </c>
      <c r="W82" s="87">
        <f>IF($D$40=0,0,W35)</f>
        <v>0</v>
      </c>
      <c r="X82" s="85">
        <f>_xlfn.IFERROR(X81/X71*100,0)</f>
        <v>0.4546205163553079</v>
      </c>
      <c r="Y82" s="83">
        <f>IF($I$40=0,0,Y35)</f>
        <v>0</v>
      </c>
      <c r="Z82" s="83">
        <f>IF($I$40=0,0,Z35)</f>
        <v>0</v>
      </c>
      <c r="AA82" s="83">
        <f>IF($I$40=0,0,AA35)</f>
        <v>3.5383608054907625</v>
      </c>
      <c r="AB82" s="103">
        <f>IF($I$40=0,0,AB35)</f>
        <v>0</v>
      </c>
      <c r="AC82" s="85">
        <f>_xlfn.IFERROR(AC81/AC71*100,0)</f>
        <v>0.8124032927788355</v>
      </c>
      <c r="AD82" s="88">
        <f>IF($N$40=0,0,AD35)</f>
        <v>0</v>
      </c>
      <c r="AE82" s="88">
        <f>IF($N$40=0,0,AE35)</f>
        <v>0</v>
      </c>
      <c r="AF82" s="88">
        <f>IF($N$40=0,0,AF35)</f>
        <v>11.231263902022627</v>
      </c>
      <c r="AG82" s="89">
        <f>IF($N$40=0,0,AG35)</f>
        <v>0</v>
      </c>
    </row>
    <row r="83" spans="1:33" s="7" customFormat="1" ht="13.5" thickBot="1">
      <c r="A83" s="3"/>
      <c r="B83" s="49" t="s">
        <v>25</v>
      </c>
      <c r="C83" s="173" t="s">
        <v>12</v>
      </c>
      <c r="D83" s="104">
        <f>SUM(E83:H83)</f>
        <v>235.85063199999996</v>
      </c>
      <c r="E83" s="105">
        <f>E40</f>
        <v>214.11147599999998</v>
      </c>
      <c r="F83" s="105">
        <f>F40</f>
        <v>0</v>
      </c>
      <c r="G83" s="105">
        <f>G40</f>
        <v>21.358061</v>
      </c>
      <c r="H83" s="106">
        <f>H40</f>
        <v>0.38109499999999996</v>
      </c>
      <c r="I83" s="104">
        <f>SUM(J83:M83)</f>
        <v>107.9263</v>
      </c>
      <c r="J83" s="105">
        <f>J40</f>
        <v>94.4769</v>
      </c>
      <c r="K83" s="105">
        <f>K40</f>
        <v>0</v>
      </c>
      <c r="L83" s="105">
        <f>L40</f>
        <v>13.2873</v>
      </c>
      <c r="M83" s="174">
        <f>M40</f>
        <v>0.1621</v>
      </c>
      <c r="N83" s="104">
        <f>SUM(O83:R83)</f>
        <v>127.924332</v>
      </c>
      <c r="O83" s="105">
        <f>O40</f>
        <v>119.634576</v>
      </c>
      <c r="P83" s="105">
        <f>P40</f>
        <v>0</v>
      </c>
      <c r="Q83" s="105">
        <f>Q40</f>
        <v>8.070761</v>
      </c>
      <c r="R83" s="106">
        <f>R40</f>
        <v>0.218995</v>
      </c>
      <c r="S83" s="104">
        <f>SUM(T83:W83)</f>
        <v>235.85063199999996</v>
      </c>
      <c r="T83" s="105">
        <f>T40</f>
        <v>214.11147599999998</v>
      </c>
      <c r="U83" s="105">
        <f>U40</f>
        <v>0</v>
      </c>
      <c r="V83" s="105">
        <f>V40</f>
        <v>21.358061</v>
      </c>
      <c r="W83" s="106">
        <f>W40</f>
        <v>0.38109499999999996</v>
      </c>
      <c r="X83" s="104">
        <f>SUM(Y83:AB83)</f>
        <v>107.9263</v>
      </c>
      <c r="Y83" s="105">
        <f>Y40</f>
        <v>94.4769</v>
      </c>
      <c r="Z83" s="105">
        <f>Z40</f>
        <v>0</v>
      </c>
      <c r="AA83" s="105">
        <f>AA40</f>
        <v>13.2873</v>
      </c>
      <c r="AB83" s="174">
        <f>AB40</f>
        <v>0.1621</v>
      </c>
      <c r="AC83" s="104">
        <f>SUM(AD83:AG83)</f>
        <v>127.924332</v>
      </c>
      <c r="AD83" s="105">
        <f>AD40</f>
        <v>119.634576</v>
      </c>
      <c r="AE83" s="105">
        <f>AE40</f>
        <v>0</v>
      </c>
      <c r="AF83" s="105">
        <f>AF40</f>
        <v>8.070761</v>
      </c>
      <c r="AG83" s="106">
        <f>AG40</f>
        <v>0.218995</v>
      </c>
    </row>
    <row r="84" spans="1:18" s="7" customFormat="1" ht="12" customHeight="1">
      <c r="A84" s="3"/>
      <c r="B84" s="3"/>
      <c r="C84" s="64"/>
      <c r="D84" s="65"/>
      <c r="E84" s="65"/>
      <c r="F84" s="65"/>
      <c r="G84" s="65"/>
      <c r="H84" s="65"/>
      <c r="I84" s="107"/>
      <c r="J84" s="65"/>
      <c r="K84" s="65"/>
      <c r="L84" s="65"/>
      <c r="M84" s="65"/>
      <c r="N84" s="65"/>
      <c r="O84" s="65"/>
      <c r="P84" s="65"/>
      <c r="Q84" s="65"/>
      <c r="R84" s="65"/>
    </row>
    <row r="85" spans="1:18" s="7" customFormat="1" ht="12.75">
      <c r="A85" s="3"/>
      <c r="B85" s="1"/>
      <c r="C85" s="64"/>
      <c r="D85" s="65"/>
      <c r="E85" s="65"/>
      <c r="F85" s="65"/>
      <c r="G85" s="65"/>
      <c r="H85" s="65"/>
      <c r="I85" s="108"/>
      <c r="J85" s="65"/>
      <c r="K85" s="65"/>
      <c r="L85" s="65"/>
      <c r="M85" s="65"/>
      <c r="N85" s="65"/>
      <c r="O85" s="65"/>
      <c r="P85" s="65"/>
      <c r="Q85" s="65"/>
      <c r="R85" s="65"/>
    </row>
    <row r="86" spans="1:18" s="7" customFormat="1" ht="12.75">
      <c r="A86" s="3"/>
      <c r="B86" s="99" t="s">
        <v>33</v>
      </c>
      <c r="C86" s="1"/>
      <c r="D86" s="43"/>
      <c r="E86" s="43"/>
      <c r="F86" s="43"/>
      <c r="G86" s="43"/>
      <c r="H86" s="43"/>
      <c r="I86" s="109"/>
      <c r="J86" s="43"/>
      <c r="K86" s="43"/>
      <c r="L86" s="43"/>
      <c r="M86" s="43"/>
      <c r="N86" s="65"/>
      <c r="O86" s="65"/>
      <c r="P86" s="65"/>
      <c r="Q86" s="65"/>
      <c r="R86" s="65"/>
    </row>
    <row r="87" spans="1:33" s="7" customFormat="1" ht="12.75">
      <c r="A87" s="3"/>
      <c r="B87" s="110" t="s">
        <v>34</v>
      </c>
      <c r="C87" s="111" t="s">
        <v>29</v>
      </c>
      <c r="D87" s="112" t="s">
        <v>6</v>
      </c>
      <c r="E87" s="112" t="s">
        <v>7</v>
      </c>
      <c r="F87" s="112" t="s">
        <v>8</v>
      </c>
      <c r="G87" s="112" t="s">
        <v>9</v>
      </c>
      <c r="H87" s="112" t="s">
        <v>10</v>
      </c>
      <c r="I87" s="112" t="s">
        <v>6</v>
      </c>
      <c r="J87" s="112" t="s">
        <v>7</v>
      </c>
      <c r="K87" s="112" t="s">
        <v>8</v>
      </c>
      <c r="L87" s="112" t="s">
        <v>9</v>
      </c>
      <c r="M87" s="112" t="s">
        <v>10</v>
      </c>
      <c r="N87" s="112" t="s">
        <v>6</v>
      </c>
      <c r="O87" s="112" t="s">
        <v>7</v>
      </c>
      <c r="P87" s="112" t="s">
        <v>8</v>
      </c>
      <c r="Q87" s="112" t="s">
        <v>9</v>
      </c>
      <c r="R87" s="112" t="s">
        <v>10</v>
      </c>
      <c r="S87" s="112" t="s">
        <v>6</v>
      </c>
      <c r="T87" s="112" t="s">
        <v>7</v>
      </c>
      <c r="U87" s="112" t="s">
        <v>8</v>
      </c>
      <c r="V87" s="112" t="s">
        <v>9</v>
      </c>
      <c r="W87" s="112" t="s">
        <v>10</v>
      </c>
      <c r="X87" s="112" t="s">
        <v>6</v>
      </c>
      <c r="Y87" s="112" t="s">
        <v>7</v>
      </c>
      <c r="Z87" s="112" t="s">
        <v>8</v>
      </c>
      <c r="AA87" s="112" t="s">
        <v>9</v>
      </c>
      <c r="AB87" s="112" t="s">
        <v>10</v>
      </c>
      <c r="AC87" s="112" t="s">
        <v>6</v>
      </c>
      <c r="AD87" s="112" t="s">
        <v>7</v>
      </c>
      <c r="AE87" s="112" t="s">
        <v>8</v>
      </c>
      <c r="AF87" s="112" t="s">
        <v>9</v>
      </c>
      <c r="AG87" s="112" t="s">
        <v>10</v>
      </c>
    </row>
    <row r="88" spans="1:33" s="7" customFormat="1" ht="12.75">
      <c r="A88" s="3"/>
      <c r="B88" s="113" t="s">
        <v>57</v>
      </c>
      <c r="C88" s="114" t="s">
        <v>12</v>
      </c>
      <c r="D88" s="115">
        <f>SUM(E88:H88)</f>
        <v>0.251773</v>
      </c>
      <c r="E88" s="116"/>
      <c r="F88" s="116"/>
      <c r="G88" s="116">
        <f>L88+Q88</f>
        <v>0.238125</v>
      </c>
      <c r="H88" s="116">
        <f>M88+R88</f>
        <v>0.013648</v>
      </c>
      <c r="I88" s="115">
        <f>SUM(J88:M88)</f>
        <v>0.1306</v>
      </c>
      <c r="J88" s="116"/>
      <c r="K88" s="116"/>
      <c r="L88" s="116">
        <v>0.1242</v>
      </c>
      <c r="M88" s="116">
        <v>0.0064</v>
      </c>
      <c r="N88" s="115">
        <f>SUM(O88:R88)</f>
        <v>0.121173</v>
      </c>
      <c r="O88" s="116"/>
      <c r="P88" s="116"/>
      <c r="Q88" s="116">
        <v>0.113925</v>
      </c>
      <c r="R88" s="116">
        <v>0.007248</v>
      </c>
      <c r="S88" s="115">
        <f>SUM(T88:W88)</f>
        <v>0.251773</v>
      </c>
      <c r="T88" s="116"/>
      <c r="U88" s="116"/>
      <c r="V88" s="116">
        <f>AA88+AF88</f>
        <v>0.238125</v>
      </c>
      <c r="W88" s="116">
        <f>AB88+AG88</f>
        <v>0.013648</v>
      </c>
      <c r="X88" s="115">
        <f>SUM(Y88:AB88)</f>
        <v>0.1306</v>
      </c>
      <c r="Y88" s="116"/>
      <c r="Z88" s="116"/>
      <c r="AA88" s="116">
        <v>0.1242</v>
      </c>
      <c r="AB88" s="116">
        <v>0.0064</v>
      </c>
      <c r="AC88" s="115">
        <f>SUM(AD88:AG88)</f>
        <v>0.121173</v>
      </c>
      <c r="AD88" s="116"/>
      <c r="AE88" s="116"/>
      <c r="AF88" s="116">
        <v>0.113925</v>
      </c>
      <c r="AG88" s="116">
        <v>0.007248</v>
      </c>
    </row>
    <row r="89" spans="1:33" s="7" customFormat="1" ht="12.75">
      <c r="A89" s="3"/>
      <c r="B89" s="113" t="s">
        <v>58</v>
      </c>
      <c r="C89" s="114" t="s">
        <v>12</v>
      </c>
      <c r="D89" s="115">
        <f>SUM(E89:H89)</f>
        <v>0.191542</v>
      </c>
      <c r="E89" s="116"/>
      <c r="F89" s="116"/>
      <c r="G89" s="116">
        <f>L89+Q89</f>
        <v>0.191542</v>
      </c>
      <c r="H89" s="116"/>
      <c r="I89" s="115">
        <f>SUM(J89:M89)</f>
        <v>0.0969</v>
      </c>
      <c r="J89" s="116"/>
      <c r="K89" s="116"/>
      <c r="L89" s="116">
        <v>0.0969</v>
      </c>
      <c r="M89" s="116"/>
      <c r="N89" s="115">
        <f>SUM(O89:R89)</f>
        <v>0.094642</v>
      </c>
      <c r="O89" s="116"/>
      <c r="P89" s="116"/>
      <c r="Q89" s="116">
        <v>0.094642</v>
      </c>
      <c r="R89" s="116"/>
      <c r="S89" s="115">
        <f>SUM(T89:W89)</f>
        <v>0.191542</v>
      </c>
      <c r="T89" s="116"/>
      <c r="U89" s="116"/>
      <c r="V89" s="116">
        <f>AA89+AF89</f>
        <v>0.191542</v>
      </c>
      <c r="W89" s="116"/>
      <c r="X89" s="115">
        <f>SUM(Y89:AB89)</f>
        <v>0.0969</v>
      </c>
      <c r="Y89" s="116"/>
      <c r="Z89" s="116"/>
      <c r="AA89" s="116">
        <v>0.0969</v>
      </c>
      <c r="AB89" s="116"/>
      <c r="AC89" s="115">
        <f>SUM(AD89:AG89)</f>
        <v>0.094642</v>
      </c>
      <c r="AD89" s="116"/>
      <c r="AE89" s="116"/>
      <c r="AF89" s="116">
        <v>0.094642</v>
      </c>
      <c r="AG89" s="116"/>
    </row>
    <row r="90" spans="1:33" s="7" customFormat="1" ht="12.75">
      <c r="A90" s="3"/>
      <c r="B90" s="113"/>
      <c r="C90" s="114" t="s">
        <v>12</v>
      </c>
      <c r="D90" s="115">
        <f>SUM(E90:H90)</f>
        <v>0</v>
      </c>
      <c r="E90" s="116"/>
      <c r="F90" s="116"/>
      <c r="G90" s="116"/>
      <c r="H90" s="116"/>
      <c r="I90" s="115">
        <f>SUM(J90:M90)</f>
        <v>0</v>
      </c>
      <c r="J90" s="116"/>
      <c r="K90" s="116"/>
      <c r="L90" s="116"/>
      <c r="M90" s="116"/>
      <c r="N90" s="115">
        <f>SUM(O90:R90)</f>
        <v>0</v>
      </c>
      <c r="O90" s="116"/>
      <c r="P90" s="116"/>
      <c r="Q90" s="116"/>
      <c r="R90" s="116"/>
      <c r="S90" s="115">
        <f>SUM(T90:W90)</f>
        <v>0</v>
      </c>
      <c r="T90" s="116"/>
      <c r="U90" s="116"/>
      <c r="V90" s="116"/>
      <c r="W90" s="116"/>
      <c r="X90" s="115">
        <f>SUM(Y90:AB90)</f>
        <v>0</v>
      </c>
      <c r="Y90" s="116"/>
      <c r="Z90" s="116"/>
      <c r="AA90" s="116"/>
      <c r="AB90" s="116"/>
      <c r="AC90" s="115">
        <f>SUM(AD90:AG90)</f>
        <v>0</v>
      </c>
      <c r="AD90" s="116"/>
      <c r="AE90" s="116"/>
      <c r="AF90" s="116"/>
      <c r="AG90" s="116"/>
    </row>
    <row r="91" spans="1:33" s="7" customFormat="1" ht="12.75">
      <c r="A91" s="3"/>
      <c r="B91" s="113"/>
      <c r="C91" s="114" t="s">
        <v>12</v>
      </c>
      <c r="D91" s="115">
        <f>SUM(E91:H91)</f>
        <v>0</v>
      </c>
      <c r="E91" s="116"/>
      <c r="F91" s="116"/>
      <c r="G91" s="116"/>
      <c r="H91" s="116"/>
      <c r="I91" s="115">
        <f>SUM(J91:M91)</f>
        <v>0</v>
      </c>
      <c r="J91" s="116"/>
      <c r="K91" s="116"/>
      <c r="L91" s="116"/>
      <c r="M91" s="116"/>
      <c r="N91" s="115">
        <f>SUM(O91:R91)</f>
        <v>0</v>
      </c>
      <c r="O91" s="116"/>
      <c r="P91" s="116"/>
      <c r="Q91" s="116"/>
      <c r="R91" s="116"/>
      <c r="S91" s="115">
        <f>SUM(T91:W91)</f>
        <v>0</v>
      </c>
      <c r="T91" s="116"/>
      <c r="U91" s="116"/>
      <c r="V91" s="116"/>
      <c r="W91" s="116"/>
      <c r="X91" s="115">
        <f>SUM(Y91:AB91)</f>
        <v>0</v>
      </c>
      <c r="Y91" s="116"/>
      <c r="Z91" s="116"/>
      <c r="AA91" s="116"/>
      <c r="AB91" s="116"/>
      <c r="AC91" s="115">
        <f>SUM(AD91:AG91)</f>
        <v>0</v>
      </c>
      <c r="AD91" s="116"/>
      <c r="AE91" s="116"/>
      <c r="AF91" s="116"/>
      <c r="AG91" s="116"/>
    </row>
    <row r="92" spans="1:33" s="7" customFormat="1" ht="12.75">
      <c r="A92" s="3"/>
      <c r="B92" s="113"/>
      <c r="C92" s="114" t="s">
        <v>12</v>
      </c>
      <c r="D92" s="115">
        <f>SUM(E92:H92)</f>
        <v>0</v>
      </c>
      <c r="E92" s="116"/>
      <c r="F92" s="116"/>
      <c r="G92" s="116"/>
      <c r="H92" s="116"/>
      <c r="I92" s="115">
        <f>SUM(J92:M92)</f>
        <v>0</v>
      </c>
      <c r="J92" s="116"/>
      <c r="K92" s="116"/>
      <c r="L92" s="116"/>
      <c r="M92" s="116"/>
      <c r="N92" s="115">
        <f>SUM(O92:R92)</f>
        <v>0</v>
      </c>
      <c r="O92" s="116"/>
      <c r="P92" s="116"/>
      <c r="Q92" s="116"/>
      <c r="R92" s="116"/>
      <c r="S92" s="115">
        <f>SUM(T92:W92)</f>
        <v>0</v>
      </c>
      <c r="T92" s="116"/>
      <c r="U92" s="116"/>
      <c r="V92" s="116"/>
      <c r="W92" s="116"/>
      <c r="X92" s="115">
        <f>SUM(Y92:AB92)</f>
        <v>0</v>
      </c>
      <c r="Y92" s="116"/>
      <c r="Z92" s="116"/>
      <c r="AA92" s="116"/>
      <c r="AB92" s="116"/>
      <c r="AC92" s="115">
        <f>SUM(AD92:AG92)</f>
        <v>0</v>
      </c>
      <c r="AD92" s="116"/>
      <c r="AE92" s="116"/>
      <c r="AF92" s="116"/>
      <c r="AG92" s="116"/>
    </row>
    <row r="93" spans="1:33" s="119" customFormat="1" ht="21" customHeight="1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</row>
    <row r="94" spans="1:33" s="7" customFormat="1" ht="12.75">
      <c r="A94" s="3"/>
      <c r="B94" s="120" t="s">
        <v>35</v>
      </c>
      <c r="C94" s="114" t="s">
        <v>12</v>
      </c>
      <c r="D94" s="121">
        <f>SUM(D88:D93)</f>
        <v>0.443315</v>
      </c>
      <c r="E94" s="121">
        <f>SUM(E88:E93)</f>
        <v>0</v>
      </c>
      <c r="F94" s="121">
        <f>SUM(F88:F93)</f>
        <v>0</v>
      </c>
      <c r="G94" s="121">
        <f>SUM(G88:G93)</f>
        <v>0.429667</v>
      </c>
      <c r="H94" s="121">
        <f>SUM(H88:H93)</f>
        <v>0.013648</v>
      </c>
      <c r="I94" s="121">
        <f aca="true" t="shared" si="17" ref="I94:W94">SUM(I88:I93)</f>
        <v>0.22749999999999998</v>
      </c>
      <c r="J94" s="121">
        <f t="shared" si="17"/>
        <v>0</v>
      </c>
      <c r="K94" s="121">
        <f t="shared" si="17"/>
        <v>0</v>
      </c>
      <c r="L94" s="121">
        <f t="shared" si="17"/>
        <v>0.22110000000000002</v>
      </c>
      <c r="M94" s="121">
        <f t="shared" si="17"/>
        <v>0.0064</v>
      </c>
      <c r="N94" s="121">
        <f t="shared" si="17"/>
        <v>0.215815</v>
      </c>
      <c r="O94" s="121">
        <f t="shared" si="17"/>
        <v>0</v>
      </c>
      <c r="P94" s="121">
        <f t="shared" si="17"/>
        <v>0</v>
      </c>
      <c r="Q94" s="121">
        <f t="shared" si="17"/>
        <v>0.208567</v>
      </c>
      <c r="R94" s="121">
        <f t="shared" si="17"/>
        <v>0.007248</v>
      </c>
      <c r="S94" s="121">
        <f t="shared" si="17"/>
        <v>0.443315</v>
      </c>
      <c r="T94" s="121">
        <f t="shared" si="17"/>
        <v>0</v>
      </c>
      <c r="U94" s="121">
        <f t="shared" si="17"/>
        <v>0</v>
      </c>
      <c r="V94" s="121">
        <f t="shared" si="17"/>
        <v>0.429667</v>
      </c>
      <c r="W94" s="121">
        <f t="shared" si="17"/>
        <v>0.013648</v>
      </c>
      <c r="X94" s="121">
        <f aca="true" t="shared" si="18" ref="X94:AG94">SUM(X88:X93)</f>
        <v>0.22749999999999998</v>
      </c>
      <c r="Y94" s="121">
        <f t="shared" si="18"/>
        <v>0</v>
      </c>
      <c r="Z94" s="121">
        <f t="shared" si="18"/>
        <v>0</v>
      </c>
      <c r="AA94" s="121">
        <f t="shared" si="18"/>
        <v>0.22110000000000002</v>
      </c>
      <c r="AB94" s="121">
        <f t="shared" si="18"/>
        <v>0.0064</v>
      </c>
      <c r="AC94" s="121">
        <f t="shared" si="18"/>
        <v>0.215815</v>
      </c>
      <c r="AD94" s="121">
        <f t="shared" si="18"/>
        <v>0</v>
      </c>
      <c r="AE94" s="121">
        <f t="shared" si="18"/>
        <v>0</v>
      </c>
      <c r="AF94" s="121">
        <f t="shared" si="18"/>
        <v>0.208567</v>
      </c>
      <c r="AG94" s="121">
        <f t="shared" si="18"/>
        <v>0.007248</v>
      </c>
    </row>
    <row r="95" spans="1:18" s="7" customFormat="1" ht="12.75">
      <c r="A95" s="3"/>
      <c r="B95" s="122"/>
      <c r="C95" s="123"/>
      <c r="D95" s="124">
        <f>D33-D94</f>
        <v>0</v>
      </c>
      <c r="E95" s="124">
        <f aca="true" t="shared" si="19" ref="E95:R95">E33-E94</f>
        <v>0</v>
      </c>
      <c r="F95" s="124">
        <f t="shared" si="19"/>
        <v>0</v>
      </c>
      <c r="G95" s="124">
        <f t="shared" si="19"/>
        <v>0</v>
      </c>
      <c r="H95" s="124">
        <f t="shared" si="19"/>
        <v>0</v>
      </c>
      <c r="I95" s="124">
        <f t="shared" si="19"/>
        <v>0</v>
      </c>
      <c r="J95" s="124">
        <f t="shared" si="19"/>
        <v>0</v>
      </c>
      <c r="K95" s="124">
        <f t="shared" si="19"/>
        <v>0</v>
      </c>
      <c r="L95" s="124">
        <f t="shared" si="19"/>
        <v>0</v>
      </c>
      <c r="M95" s="124">
        <f t="shared" si="19"/>
        <v>0</v>
      </c>
      <c r="N95" s="124">
        <f t="shared" si="19"/>
        <v>0</v>
      </c>
      <c r="O95" s="124">
        <f t="shared" si="19"/>
        <v>0</v>
      </c>
      <c r="P95" s="124">
        <f t="shared" si="19"/>
        <v>0</v>
      </c>
      <c r="Q95" s="124">
        <f t="shared" si="19"/>
        <v>0</v>
      </c>
      <c r="R95" s="124">
        <f t="shared" si="19"/>
        <v>0</v>
      </c>
    </row>
    <row r="96" spans="1:18" s="7" customFormat="1" ht="12.7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65"/>
      <c r="N96" s="65"/>
      <c r="O96" s="65"/>
      <c r="P96" s="65"/>
      <c r="Q96" s="65"/>
      <c r="R96" s="1"/>
    </row>
    <row r="97" spans="1:18" s="7" customFormat="1" ht="12.75">
      <c r="A97" s="3"/>
      <c r="B97" s="99" t="s">
        <v>36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65"/>
      <c r="N97" s="65"/>
      <c r="O97" s="65"/>
      <c r="P97" s="65"/>
      <c r="Q97" s="65"/>
      <c r="R97" s="1"/>
    </row>
    <row r="98" spans="1:33" s="7" customFormat="1" ht="12.75">
      <c r="A98" s="3"/>
      <c r="B98" s="110" t="s">
        <v>34</v>
      </c>
      <c r="C98" s="111" t="s">
        <v>29</v>
      </c>
      <c r="D98" s="112" t="s">
        <v>6</v>
      </c>
      <c r="E98" s="112" t="s">
        <v>7</v>
      </c>
      <c r="F98" s="112" t="s">
        <v>8</v>
      </c>
      <c r="G98" s="112" t="s">
        <v>9</v>
      </c>
      <c r="H98" s="112" t="s">
        <v>10</v>
      </c>
      <c r="I98" s="112" t="s">
        <v>6</v>
      </c>
      <c r="J98" s="112" t="s">
        <v>7</v>
      </c>
      <c r="K98" s="112" t="s">
        <v>8</v>
      </c>
      <c r="L98" s="112" t="s">
        <v>9</v>
      </c>
      <c r="M98" s="112" t="s">
        <v>10</v>
      </c>
      <c r="N98" s="112" t="s">
        <v>6</v>
      </c>
      <c r="O98" s="112" t="s">
        <v>7</v>
      </c>
      <c r="P98" s="112" t="s">
        <v>8</v>
      </c>
      <c r="Q98" s="112" t="s">
        <v>9</v>
      </c>
      <c r="R98" s="112" t="s">
        <v>10</v>
      </c>
      <c r="S98" s="112" t="s">
        <v>6</v>
      </c>
      <c r="T98" s="112" t="s">
        <v>7</v>
      </c>
      <c r="U98" s="112" t="s">
        <v>8</v>
      </c>
      <c r="V98" s="112" t="s">
        <v>9</v>
      </c>
      <c r="W98" s="112" t="s">
        <v>10</v>
      </c>
      <c r="X98" s="112" t="s">
        <v>6</v>
      </c>
      <c r="Y98" s="112" t="s">
        <v>7</v>
      </c>
      <c r="Z98" s="112" t="s">
        <v>8</v>
      </c>
      <c r="AA98" s="112" t="s">
        <v>9</v>
      </c>
      <c r="AB98" s="112" t="s">
        <v>10</v>
      </c>
      <c r="AC98" s="112" t="s">
        <v>6</v>
      </c>
      <c r="AD98" s="112" t="s">
        <v>7</v>
      </c>
      <c r="AE98" s="112" t="s">
        <v>8</v>
      </c>
      <c r="AF98" s="112" t="s">
        <v>9</v>
      </c>
      <c r="AG98" s="112" t="s">
        <v>10</v>
      </c>
    </row>
    <row r="99" spans="1:33" s="7" customFormat="1" ht="12.75">
      <c r="A99" s="3"/>
      <c r="B99" s="125" t="s">
        <v>57</v>
      </c>
      <c r="C99" s="114" t="s">
        <v>12</v>
      </c>
      <c r="D99" s="115">
        <f>SUM(E99:H99)</f>
        <v>85.213277</v>
      </c>
      <c r="E99" s="116">
        <f>J99+O99</f>
        <v>59.902896</v>
      </c>
      <c r="F99" s="116"/>
      <c r="G99" s="116">
        <f aca="true" t="shared" si="20" ref="G99:H101">L99+Q99</f>
        <v>25.310381</v>
      </c>
      <c r="H99" s="116"/>
      <c r="I99" s="115">
        <f>SUM(J99:M99)</f>
        <v>42.5069</v>
      </c>
      <c r="J99" s="116">
        <v>29.6826</v>
      </c>
      <c r="K99" s="116"/>
      <c r="L99" s="116">
        <v>12.8243</v>
      </c>
      <c r="M99" s="116"/>
      <c r="N99" s="115">
        <f>SUM(O99:R99)</f>
        <v>42.706376999999996</v>
      </c>
      <c r="O99" s="116">
        <v>30.220295999999994</v>
      </c>
      <c r="P99" s="116"/>
      <c r="Q99" s="116">
        <v>12.486081000000002</v>
      </c>
      <c r="R99" s="116"/>
      <c r="S99" s="115">
        <f>SUM(T99:W99)</f>
        <v>85.213277</v>
      </c>
      <c r="T99" s="116">
        <f>Y99+AD99</f>
        <v>59.902896</v>
      </c>
      <c r="U99" s="116"/>
      <c r="V99" s="116">
        <f>AA99+AF99</f>
        <v>25.310381</v>
      </c>
      <c r="W99" s="116"/>
      <c r="X99" s="115">
        <f>SUM(Y99:AB99)</f>
        <v>42.5069</v>
      </c>
      <c r="Y99" s="116">
        <v>29.6826</v>
      </c>
      <c r="Z99" s="116"/>
      <c r="AA99" s="116">
        <v>12.8243</v>
      </c>
      <c r="AB99" s="116"/>
      <c r="AC99" s="115">
        <f>SUM(AD99:AG99)</f>
        <v>42.706376999999996</v>
      </c>
      <c r="AD99" s="116">
        <v>30.220295999999994</v>
      </c>
      <c r="AE99" s="116"/>
      <c r="AF99" s="116">
        <v>12.486081000000002</v>
      </c>
      <c r="AG99" s="116"/>
    </row>
    <row r="100" spans="1:33" s="7" customFormat="1" ht="12.75">
      <c r="A100" s="3"/>
      <c r="B100" s="126" t="s">
        <v>59</v>
      </c>
      <c r="C100" s="114" t="s">
        <v>12</v>
      </c>
      <c r="D100" s="115">
        <f>SUM(E100:H100)</f>
        <v>294.47705900000005</v>
      </c>
      <c r="E100" s="116">
        <f>J100+O100</f>
        <v>40.168482000000004</v>
      </c>
      <c r="F100" s="116">
        <f>K100+P100</f>
        <v>122.770197</v>
      </c>
      <c r="G100" s="116">
        <f t="shared" si="20"/>
        <v>116.684146</v>
      </c>
      <c r="H100" s="116">
        <f t="shared" si="20"/>
        <v>14.854234</v>
      </c>
      <c r="I100" s="115">
        <f>SUM(J100:M100)</f>
        <v>167.26930000000002</v>
      </c>
      <c r="J100" s="116">
        <v>17.994</v>
      </c>
      <c r="K100" s="116">
        <v>79.9033</v>
      </c>
      <c r="L100" s="116">
        <v>54.8554</v>
      </c>
      <c r="M100" s="116">
        <v>14.5166</v>
      </c>
      <c r="N100" s="115">
        <f>SUM(O100:R100)</f>
        <v>127.207759</v>
      </c>
      <c r="O100" s="116">
        <v>22.174482000000005</v>
      </c>
      <c r="P100" s="116">
        <v>42.866897</v>
      </c>
      <c r="Q100" s="116">
        <v>61.828746</v>
      </c>
      <c r="R100" s="116">
        <v>0.337634</v>
      </c>
      <c r="S100" s="115">
        <f>SUM(T100:W100)</f>
        <v>294.47705900000005</v>
      </c>
      <c r="T100" s="116">
        <f>Y100+AD100</f>
        <v>40.168482000000004</v>
      </c>
      <c r="U100" s="116">
        <f>Z100+AE100</f>
        <v>122.770197</v>
      </c>
      <c r="V100" s="116">
        <f>AA100+AF100</f>
        <v>116.684146</v>
      </c>
      <c r="W100" s="116">
        <f>AB100+AG100</f>
        <v>14.854234</v>
      </c>
      <c r="X100" s="115">
        <f>SUM(Y100:AB100)</f>
        <v>167.26930000000002</v>
      </c>
      <c r="Y100" s="116">
        <v>17.994</v>
      </c>
      <c r="Z100" s="116">
        <v>79.9033</v>
      </c>
      <c r="AA100" s="116">
        <v>54.8554</v>
      </c>
      <c r="AB100" s="116">
        <v>14.5166</v>
      </c>
      <c r="AC100" s="115">
        <f>SUM(AD100:AG100)</f>
        <v>127.207759</v>
      </c>
      <c r="AD100" s="116">
        <v>22.174482000000005</v>
      </c>
      <c r="AE100" s="116">
        <v>42.866897</v>
      </c>
      <c r="AF100" s="116">
        <v>61.828746</v>
      </c>
      <c r="AG100" s="116">
        <v>0.337634</v>
      </c>
    </row>
    <row r="101" spans="1:33" s="7" customFormat="1" ht="12.75">
      <c r="A101" s="3"/>
      <c r="B101" s="126" t="s">
        <v>60</v>
      </c>
      <c r="C101" s="114" t="s">
        <v>12</v>
      </c>
      <c r="D101" s="115">
        <f>SUM(E101:H101)</f>
        <v>0.042113</v>
      </c>
      <c r="E101" s="116"/>
      <c r="F101" s="116"/>
      <c r="G101" s="116">
        <f t="shared" si="20"/>
        <v>0.042113</v>
      </c>
      <c r="H101" s="116"/>
      <c r="I101" s="115">
        <f>SUM(J101:M101)</f>
        <v>0</v>
      </c>
      <c r="J101" s="116"/>
      <c r="K101" s="116"/>
      <c r="L101" s="116"/>
      <c r="M101" s="116"/>
      <c r="N101" s="115">
        <f>SUM(O101:R101)</f>
        <v>0.042113</v>
      </c>
      <c r="O101" s="116"/>
      <c r="P101" s="116"/>
      <c r="Q101" s="116">
        <v>0.042113</v>
      </c>
      <c r="R101" s="116"/>
      <c r="S101" s="115">
        <f>SUM(T101:W101)</f>
        <v>0.042113</v>
      </c>
      <c r="T101" s="116"/>
      <c r="U101" s="116"/>
      <c r="V101" s="116">
        <f>AA101+AF101</f>
        <v>0.042113</v>
      </c>
      <c r="W101" s="116"/>
      <c r="X101" s="115">
        <f>SUM(Y101:AB101)</f>
        <v>0</v>
      </c>
      <c r="Y101" s="116"/>
      <c r="Z101" s="116"/>
      <c r="AA101" s="116"/>
      <c r="AB101" s="116"/>
      <c r="AC101" s="115">
        <f>SUM(AD101:AG101)</f>
        <v>0.042113</v>
      </c>
      <c r="AD101" s="116"/>
      <c r="AE101" s="116"/>
      <c r="AF101" s="116">
        <v>0.042113</v>
      </c>
      <c r="AG101" s="116"/>
    </row>
    <row r="102" spans="1:33" s="7" customFormat="1" ht="12.75">
      <c r="A102" s="3"/>
      <c r="B102" s="126"/>
      <c r="C102" s="114" t="s">
        <v>12</v>
      </c>
      <c r="D102" s="115">
        <f>SUM(E102:H102)</f>
        <v>0</v>
      </c>
      <c r="E102" s="116"/>
      <c r="F102" s="116"/>
      <c r="G102" s="116"/>
      <c r="H102" s="116"/>
      <c r="I102" s="115">
        <f>SUM(J102:M102)</f>
        <v>0</v>
      </c>
      <c r="J102" s="116"/>
      <c r="K102" s="116"/>
      <c r="L102" s="116"/>
      <c r="M102" s="116"/>
      <c r="N102" s="115">
        <f>SUM(O102:R102)</f>
        <v>0</v>
      </c>
      <c r="O102" s="116"/>
      <c r="P102" s="116"/>
      <c r="Q102" s="116"/>
      <c r="R102" s="116"/>
      <c r="S102" s="115">
        <f>SUM(T102:W102)</f>
        <v>0</v>
      </c>
      <c r="T102" s="116"/>
      <c r="U102" s="116"/>
      <c r="V102" s="116"/>
      <c r="W102" s="116"/>
      <c r="X102" s="115">
        <f>SUM(Y102:AB102)</f>
        <v>0</v>
      </c>
      <c r="Y102" s="116"/>
      <c r="Z102" s="116"/>
      <c r="AA102" s="116"/>
      <c r="AB102" s="116"/>
      <c r="AC102" s="115">
        <f>SUM(AD102:AG102)</f>
        <v>0</v>
      </c>
      <c r="AD102" s="116"/>
      <c r="AE102" s="116"/>
      <c r="AF102" s="116"/>
      <c r="AG102" s="116"/>
    </row>
    <row r="103" spans="1:33" s="119" customFormat="1" ht="23.25" customHeight="1">
      <c r="A103" s="117"/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</row>
    <row r="104" spans="1:33" s="7" customFormat="1" ht="12.75">
      <c r="A104" s="3"/>
      <c r="B104" s="120" t="s">
        <v>35</v>
      </c>
      <c r="C104" s="114" t="s">
        <v>12</v>
      </c>
      <c r="D104" s="127">
        <f aca="true" t="shared" si="21" ref="D104:R104">SUM(D99:D103)</f>
        <v>379.73244900000003</v>
      </c>
      <c r="E104" s="127">
        <f t="shared" si="21"/>
        <v>100.07137800000001</v>
      </c>
      <c r="F104" s="127">
        <f t="shared" si="21"/>
        <v>122.770197</v>
      </c>
      <c r="G104" s="127">
        <f t="shared" si="21"/>
        <v>142.03664</v>
      </c>
      <c r="H104" s="127">
        <f t="shared" si="21"/>
        <v>14.854234</v>
      </c>
      <c r="I104" s="127">
        <f t="shared" si="21"/>
        <v>209.77620000000002</v>
      </c>
      <c r="J104" s="127">
        <f t="shared" si="21"/>
        <v>47.6766</v>
      </c>
      <c r="K104" s="127">
        <f t="shared" si="21"/>
        <v>79.9033</v>
      </c>
      <c r="L104" s="127">
        <f t="shared" si="21"/>
        <v>67.6797</v>
      </c>
      <c r="M104" s="127">
        <f t="shared" si="21"/>
        <v>14.5166</v>
      </c>
      <c r="N104" s="127">
        <f t="shared" si="21"/>
        <v>169.95624899999999</v>
      </c>
      <c r="O104" s="127">
        <f t="shared" si="21"/>
        <v>52.394778</v>
      </c>
      <c r="P104" s="127">
        <f t="shared" si="21"/>
        <v>42.866897</v>
      </c>
      <c r="Q104" s="127">
        <f t="shared" si="21"/>
        <v>74.35694000000001</v>
      </c>
      <c r="R104" s="127">
        <f t="shared" si="21"/>
        <v>0.337634</v>
      </c>
      <c r="S104" s="127">
        <f aca="true" t="shared" si="22" ref="S104:AG104">SUM(S99:S103)</f>
        <v>379.73244900000003</v>
      </c>
      <c r="T104" s="127">
        <f t="shared" si="22"/>
        <v>100.07137800000001</v>
      </c>
      <c r="U104" s="127">
        <f t="shared" si="22"/>
        <v>122.770197</v>
      </c>
      <c r="V104" s="127">
        <f t="shared" si="22"/>
        <v>142.03664</v>
      </c>
      <c r="W104" s="127">
        <f t="shared" si="22"/>
        <v>14.854234</v>
      </c>
      <c r="X104" s="127">
        <f t="shared" si="22"/>
        <v>209.77620000000002</v>
      </c>
      <c r="Y104" s="127">
        <f t="shared" si="22"/>
        <v>47.6766</v>
      </c>
      <c r="Z104" s="127">
        <f t="shared" si="22"/>
        <v>79.9033</v>
      </c>
      <c r="AA104" s="127">
        <f t="shared" si="22"/>
        <v>67.6797</v>
      </c>
      <c r="AB104" s="127">
        <f t="shared" si="22"/>
        <v>14.5166</v>
      </c>
      <c r="AC104" s="127">
        <f t="shared" si="22"/>
        <v>169.95624899999999</v>
      </c>
      <c r="AD104" s="127">
        <f t="shared" si="22"/>
        <v>52.394778</v>
      </c>
      <c r="AE104" s="127">
        <f t="shared" si="22"/>
        <v>42.866897</v>
      </c>
      <c r="AF104" s="127">
        <f t="shared" si="22"/>
        <v>74.35694000000001</v>
      </c>
      <c r="AG104" s="127">
        <f t="shared" si="22"/>
        <v>0.337634</v>
      </c>
    </row>
    <row r="105" spans="1:18" s="7" customFormat="1" ht="12.75">
      <c r="A105" s="3"/>
      <c r="B105" s="122"/>
      <c r="C105" s="123"/>
      <c r="D105" s="128">
        <f>D39-D104</f>
        <v>0</v>
      </c>
      <c r="E105" s="128">
        <f aca="true" t="shared" si="23" ref="E105:R105">E39-E104</f>
        <v>0</v>
      </c>
      <c r="F105" s="128">
        <f t="shared" si="23"/>
        <v>0</v>
      </c>
      <c r="G105" s="128">
        <f t="shared" si="23"/>
        <v>0</v>
      </c>
      <c r="H105" s="128">
        <f t="shared" si="23"/>
        <v>0</v>
      </c>
      <c r="I105" s="128">
        <f t="shared" si="23"/>
        <v>0</v>
      </c>
      <c r="J105" s="128">
        <f t="shared" si="23"/>
        <v>0</v>
      </c>
      <c r="K105" s="128">
        <f t="shared" si="23"/>
        <v>0</v>
      </c>
      <c r="L105" s="128">
        <f t="shared" si="23"/>
        <v>0</v>
      </c>
      <c r="M105" s="128">
        <f t="shared" si="23"/>
        <v>0</v>
      </c>
      <c r="N105" s="128">
        <f t="shared" si="23"/>
        <v>0</v>
      </c>
      <c r="O105" s="128">
        <f t="shared" si="23"/>
        <v>0</v>
      </c>
      <c r="P105" s="128">
        <f t="shared" si="23"/>
        <v>0</v>
      </c>
      <c r="Q105" s="128">
        <f t="shared" si="23"/>
        <v>0</v>
      </c>
      <c r="R105" s="128">
        <f t="shared" si="23"/>
        <v>0</v>
      </c>
    </row>
    <row r="106" spans="1:18" s="7" customFormat="1" ht="12.7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65"/>
      <c r="O106" s="65"/>
      <c r="P106" s="65"/>
      <c r="Q106" s="65"/>
      <c r="R106" s="65"/>
    </row>
    <row r="107" spans="1:18" s="7" customFormat="1" ht="12.75">
      <c r="A107" s="3"/>
      <c r="B107" s="99" t="s">
        <v>37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65"/>
      <c r="O107" s="65"/>
      <c r="P107" s="65"/>
      <c r="Q107" s="65"/>
      <c r="R107" s="65"/>
    </row>
    <row r="108" spans="1:33" s="7" customFormat="1" ht="12.75">
      <c r="A108" s="3"/>
      <c r="B108" s="110" t="s">
        <v>38</v>
      </c>
      <c r="C108" s="111" t="s">
        <v>29</v>
      </c>
      <c r="D108" s="112" t="s">
        <v>6</v>
      </c>
      <c r="E108" s="112" t="s">
        <v>7</v>
      </c>
      <c r="F108" s="112" t="s">
        <v>8</v>
      </c>
      <c r="G108" s="112" t="s">
        <v>9</v>
      </c>
      <c r="H108" s="112" t="s">
        <v>10</v>
      </c>
      <c r="I108" s="112" t="s">
        <v>6</v>
      </c>
      <c r="J108" s="112" t="s">
        <v>7</v>
      </c>
      <c r="K108" s="112" t="s">
        <v>8</v>
      </c>
      <c r="L108" s="112" t="s">
        <v>9</v>
      </c>
      <c r="M108" s="112" t="s">
        <v>10</v>
      </c>
      <c r="N108" s="112" t="s">
        <v>6</v>
      </c>
      <c r="O108" s="112" t="s">
        <v>7</v>
      </c>
      <c r="P108" s="112" t="s">
        <v>8</v>
      </c>
      <c r="Q108" s="112" t="s">
        <v>9</v>
      </c>
      <c r="R108" s="112" t="s">
        <v>10</v>
      </c>
      <c r="S108" s="112" t="s">
        <v>6</v>
      </c>
      <c r="T108" s="112" t="s">
        <v>7</v>
      </c>
      <c r="U108" s="112" t="s">
        <v>8</v>
      </c>
      <c r="V108" s="112" t="s">
        <v>9</v>
      </c>
      <c r="W108" s="112" t="s">
        <v>10</v>
      </c>
      <c r="X108" s="112" t="s">
        <v>6</v>
      </c>
      <c r="Y108" s="112" t="s">
        <v>7</v>
      </c>
      <c r="Z108" s="112" t="s">
        <v>8</v>
      </c>
      <c r="AA108" s="112" t="s">
        <v>9</v>
      </c>
      <c r="AB108" s="112" t="s">
        <v>10</v>
      </c>
      <c r="AC108" s="112" t="s">
        <v>6</v>
      </c>
      <c r="AD108" s="112" t="s">
        <v>7</v>
      </c>
      <c r="AE108" s="112" t="s">
        <v>8</v>
      </c>
      <c r="AF108" s="112" t="s">
        <v>9</v>
      </c>
      <c r="AG108" s="112" t="s">
        <v>10</v>
      </c>
    </row>
    <row r="109" spans="1:33" s="7" customFormat="1" ht="12.75">
      <c r="A109" s="3"/>
      <c r="B109" s="113" t="s">
        <v>56</v>
      </c>
      <c r="C109" s="114" t="s">
        <v>12</v>
      </c>
      <c r="D109" s="115">
        <f>SUM(E109:H109)</f>
        <v>27.568954999999978</v>
      </c>
      <c r="E109" s="116">
        <f>J109+O109</f>
        <v>0.539552</v>
      </c>
      <c r="F109" s="116"/>
      <c r="G109" s="116">
        <f>L109+Q109</f>
        <v>0.8800699999999999</v>
      </c>
      <c r="H109" s="116">
        <f>M109+R109</f>
        <v>26.149332999999977</v>
      </c>
      <c r="I109" s="115">
        <f>SUM(J109:M109)</f>
        <v>1.92222</v>
      </c>
      <c r="J109" s="116">
        <v>0.41012</v>
      </c>
      <c r="K109" s="116"/>
      <c r="L109" s="116">
        <v>0.3974</v>
      </c>
      <c r="M109" s="116">
        <v>1.1147</v>
      </c>
      <c r="N109" s="115">
        <f>SUM(O109:R109)</f>
        <v>25.64673499999998</v>
      </c>
      <c r="O109" s="116">
        <v>0.129432</v>
      </c>
      <c r="P109" s="116"/>
      <c r="Q109" s="116">
        <v>0.48267</v>
      </c>
      <c r="R109" s="116">
        <v>25.034632999999978</v>
      </c>
      <c r="S109" s="115">
        <f>SUM(T109:W109)</f>
        <v>27.568954999999978</v>
      </c>
      <c r="T109" s="116">
        <f>Y109+AD109</f>
        <v>0.539552</v>
      </c>
      <c r="U109" s="116"/>
      <c r="V109" s="116">
        <f>AA109+AF109</f>
        <v>0.8800699999999999</v>
      </c>
      <c r="W109" s="116">
        <f>AB109+AG109</f>
        <v>26.149332999999977</v>
      </c>
      <c r="X109" s="115">
        <f>SUM(Y109:AB109)</f>
        <v>1.92222</v>
      </c>
      <c r="Y109" s="116">
        <v>0.41012</v>
      </c>
      <c r="Z109" s="116"/>
      <c r="AA109" s="116">
        <v>0.3974</v>
      </c>
      <c r="AB109" s="116">
        <v>1.1147</v>
      </c>
      <c r="AC109" s="115">
        <f>SUM(AD109:AG109)</f>
        <v>25.64673499999998</v>
      </c>
      <c r="AD109" s="116">
        <v>0.129432</v>
      </c>
      <c r="AE109" s="116"/>
      <c r="AF109" s="116">
        <v>0.48267</v>
      </c>
      <c r="AG109" s="116">
        <v>25.034632999999978</v>
      </c>
    </row>
    <row r="110" spans="1:33" s="7" customFormat="1" ht="12.75">
      <c r="A110" s="3"/>
      <c r="B110" s="113"/>
      <c r="C110" s="114" t="s">
        <v>12</v>
      </c>
      <c r="D110" s="115">
        <f>SUM(E110:H110)</f>
        <v>0</v>
      </c>
      <c r="E110" s="116"/>
      <c r="F110" s="116"/>
      <c r="G110" s="116"/>
      <c r="H110" s="116"/>
      <c r="I110" s="115">
        <f>SUM(J110:M110)</f>
        <v>0</v>
      </c>
      <c r="J110" s="116"/>
      <c r="K110" s="116"/>
      <c r="L110" s="116"/>
      <c r="M110" s="116"/>
      <c r="N110" s="115">
        <f>SUM(O110:R110)</f>
        <v>0</v>
      </c>
      <c r="O110" s="116"/>
      <c r="P110" s="116"/>
      <c r="Q110" s="116"/>
      <c r="R110" s="116"/>
      <c r="S110" s="115">
        <f>SUM(T110:W110)</f>
        <v>0</v>
      </c>
      <c r="T110" s="116"/>
      <c r="U110" s="116"/>
      <c r="V110" s="116"/>
      <c r="W110" s="116"/>
      <c r="X110" s="115">
        <f>SUM(Y110:AB110)</f>
        <v>0</v>
      </c>
      <c r="Y110" s="116"/>
      <c r="Z110" s="116"/>
      <c r="AA110" s="116"/>
      <c r="AB110" s="116"/>
      <c r="AC110" s="115">
        <f>SUM(AD110:AG110)</f>
        <v>0</v>
      </c>
      <c r="AD110" s="116"/>
      <c r="AE110" s="116"/>
      <c r="AF110" s="116"/>
      <c r="AG110" s="116"/>
    </row>
    <row r="111" spans="1:33" s="7" customFormat="1" ht="12.75">
      <c r="A111" s="3"/>
      <c r="B111" s="113"/>
      <c r="C111" s="114" t="s">
        <v>12</v>
      </c>
      <c r="D111" s="115">
        <f>SUM(E111:H111)</f>
        <v>0</v>
      </c>
      <c r="E111" s="116"/>
      <c r="F111" s="116"/>
      <c r="G111" s="116"/>
      <c r="H111" s="116"/>
      <c r="I111" s="115">
        <f>SUM(J111:M111)</f>
        <v>0</v>
      </c>
      <c r="J111" s="116"/>
      <c r="K111" s="116"/>
      <c r="L111" s="116"/>
      <c r="M111" s="116"/>
      <c r="N111" s="115">
        <f>SUM(O111:R111)</f>
        <v>0</v>
      </c>
      <c r="O111" s="116"/>
      <c r="P111" s="116"/>
      <c r="Q111" s="116"/>
      <c r="R111" s="116"/>
      <c r="S111" s="115">
        <f>SUM(T111:W111)</f>
        <v>0</v>
      </c>
      <c r="T111" s="116"/>
      <c r="U111" s="116"/>
      <c r="V111" s="116"/>
      <c r="W111" s="116"/>
      <c r="X111" s="115">
        <f>SUM(Y111:AB111)</f>
        <v>0</v>
      </c>
      <c r="Y111" s="116"/>
      <c r="Z111" s="116"/>
      <c r="AA111" s="116"/>
      <c r="AB111" s="116"/>
      <c r="AC111" s="115">
        <f>SUM(AD111:AG111)</f>
        <v>0</v>
      </c>
      <c r="AD111" s="116"/>
      <c r="AE111" s="116"/>
      <c r="AF111" s="116"/>
      <c r="AG111" s="116"/>
    </row>
    <row r="112" spans="1:33" s="7" customFormat="1" ht="12.75">
      <c r="A112" s="3"/>
      <c r="B112" s="113"/>
      <c r="C112" s="114" t="s">
        <v>12</v>
      </c>
      <c r="D112" s="115">
        <f>SUM(E112:H112)</f>
        <v>0</v>
      </c>
      <c r="E112" s="116"/>
      <c r="F112" s="116"/>
      <c r="G112" s="116"/>
      <c r="H112" s="116"/>
      <c r="I112" s="115">
        <f>SUM(J112:M112)</f>
        <v>0</v>
      </c>
      <c r="J112" s="116"/>
      <c r="K112" s="116"/>
      <c r="L112" s="116"/>
      <c r="M112" s="116"/>
      <c r="N112" s="115">
        <f>SUM(O112:R112)</f>
        <v>0</v>
      </c>
      <c r="O112" s="116"/>
      <c r="P112" s="116"/>
      <c r="Q112" s="116"/>
      <c r="R112" s="116"/>
      <c r="S112" s="115">
        <f>SUM(T112:W112)</f>
        <v>0</v>
      </c>
      <c r="T112" s="116"/>
      <c r="U112" s="116"/>
      <c r="V112" s="116"/>
      <c r="W112" s="116"/>
      <c r="X112" s="115">
        <f>SUM(Y112:AB112)</f>
        <v>0</v>
      </c>
      <c r="Y112" s="116"/>
      <c r="Z112" s="116"/>
      <c r="AA112" s="116"/>
      <c r="AB112" s="116"/>
      <c r="AC112" s="115">
        <f>SUM(AD112:AG112)</f>
        <v>0</v>
      </c>
      <c r="AD112" s="116"/>
      <c r="AE112" s="116"/>
      <c r="AF112" s="116"/>
      <c r="AG112" s="116"/>
    </row>
    <row r="113" spans="1:33" s="119" customFormat="1" ht="23.25" customHeight="1">
      <c r="A113" s="117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</row>
    <row r="114" spans="1:33" s="7" customFormat="1" ht="12.75">
      <c r="A114" s="3"/>
      <c r="B114" s="120" t="s">
        <v>35</v>
      </c>
      <c r="C114" s="114" t="s">
        <v>12</v>
      </c>
      <c r="D114" s="115">
        <f aca="true" t="shared" si="24" ref="D114:R114">SUM(D109:D113)</f>
        <v>27.568954999999978</v>
      </c>
      <c r="E114" s="115">
        <f t="shared" si="24"/>
        <v>0.539552</v>
      </c>
      <c r="F114" s="115">
        <f t="shared" si="24"/>
        <v>0</v>
      </c>
      <c r="G114" s="115">
        <f t="shared" si="24"/>
        <v>0.8800699999999999</v>
      </c>
      <c r="H114" s="115">
        <f t="shared" si="24"/>
        <v>26.149332999999977</v>
      </c>
      <c r="I114" s="115">
        <f t="shared" si="24"/>
        <v>1.92222</v>
      </c>
      <c r="J114" s="115">
        <f t="shared" si="24"/>
        <v>0.41012</v>
      </c>
      <c r="K114" s="115">
        <f t="shared" si="24"/>
        <v>0</v>
      </c>
      <c r="L114" s="115">
        <f t="shared" si="24"/>
        <v>0.3974</v>
      </c>
      <c r="M114" s="115">
        <f t="shared" si="24"/>
        <v>1.1147</v>
      </c>
      <c r="N114" s="115">
        <f t="shared" si="24"/>
        <v>25.64673499999998</v>
      </c>
      <c r="O114" s="115">
        <f t="shared" si="24"/>
        <v>0.129432</v>
      </c>
      <c r="P114" s="115">
        <f t="shared" si="24"/>
        <v>0</v>
      </c>
      <c r="Q114" s="115">
        <f t="shared" si="24"/>
        <v>0.48267</v>
      </c>
      <c r="R114" s="115">
        <f t="shared" si="24"/>
        <v>25.034632999999978</v>
      </c>
      <c r="S114" s="115">
        <f aca="true" t="shared" si="25" ref="S114:AG114">SUM(S109:S113)</f>
        <v>27.568954999999978</v>
      </c>
      <c r="T114" s="115">
        <f t="shared" si="25"/>
        <v>0.539552</v>
      </c>
      <c r="U114" s="115">
        <f t="shared" si="25"/>
        <v>0</v>
      </c>
      <c r="V114" s="115">
        <f t="shared" si="25"/>
        <v>0.8800699999999999</v>
      </c>
      <c r="W114" s="115">
        <f t="shared" si="25"/>
        <v>26.149332999999977</v>
      </c>
      <c r="X114" s="115">
        <f t="shared" si="25"/>
        <v>1.92222</v>
      </c>
      <c r="Y114" s="115">
        <f t="shared" si="25"/>
        <v>0.41012</v>
      </c>
      <c r="Z114" s="115">
        <f t="shared" si="25"/>
        <v>0</v>
      </c>
      <c r="AA114" s="115">
        <f t="shared" si="25"/>
        <v>0.3974</v>
      </c>
      <c r="AB114" s="115">
        <f t="shared" si="25"/>
        <v>1.1147</v>
      </c>
      <c r="AC114" s="115">
        <f t="shared" si="25"/>
        <v>25.64673499999998</v>
      </c>
      <c r="AD114" s="115">
        <f t="shared" si="25"/>
        <v>0.129432</v>
      </c>
      <c r="AE114" s="115">
        <f t="shared" si="25"/>
        <v>0</v>
      </c>
      <c r="AF114" s="115">
        <f t="shared" si="25"/>
        <v>0.48267</v>
      </c>
      <c r="AG114" s="115">
        <f t="shared" si="25"/>
        <v>25.034632999999978</v>
      </c>
    </row>
    <row r="115" spans="1:33" s="7" customFormat="1" ht="12.75">
      <c r="A115" s="3"/>
      <c r="B115" s="122"/>
      <c r="C115" s="65"/>
      <c r="D115" s="108">
        <f>D38-D114</f>
        <v>0</v>
      </c>
      <c r="E115" s="108">
        <f aca="true" t="shared" si="26" ref="D115:AG115">E38-E114</f>
        <v>0</v>
      </c>
      <c r="F115" s="108">
        <f t="shared" si="26"/>
        <v>0</v>
      </c>
      <c r="G115" s="108">
        <f t="shared" si="26"/>
        <v>0</v>
      </c>
      <c r="H115" s="108">
        <f t="shared" si="26"/>
        <v>0</v>
      </c>
      <c r="I115" s="108">
        <f t="shared" si="26"/>
        <v>9.992007221626409E-15</v>
      </c>
      <c r="J115" s="108">
        <f t="shared" si="26"/>
        <v>0</v>
      </c>
      <c r="K115" s="108">
        <f t="shared" si="26"/>
        <v>0</v>
      </c>
      <c r="L115" s="108">
        <f t="shared" si="26"/>
        <v>0</v>
      </c>
      <c r="M115" s="108">
        <f t="shared" si="26"/>
        <v>9.992007221626409E-15</v>
      </c>
      <c r="N115" s="108">
        <f t="shared" si="26"/>
        <v>0</v>
      </c>
      <c r="O115" s="108">
        <f t="shared" si="26"/>
        <v>0</v>
      </c>
      <c r="P115" s="108">
        <f t="shared" si="26"/>
        <v>0</v>
      </c>
      <c r="Q115" s="108">
        <f t="shared" si="26"/>
        <v>0</v>
      </c>
      <c r="R115" s="108">
        <f t="shared" si="26"/>
        <v>0</v>
      </c>
      <c r="S115" s="108">
        <f t="shared" si="26"/>
        <v>0</v>
      </c>
      <c r="T115" s="108">
        <f t="shared" si="26"/>
        <v>0</v>
      </c>
      <c r="U115" s="108">
        <f t="shared" si="26"/>
        <v>0</v>
      </c>
      <c r="V115" s="108">
        <f t="shared" si="26"/>
        <v>0</v>
      </c>
      <c r="W115" s="108">
        <f t="shared" si="26"/>
        <v>0</v>
      </c>
      <c r="X115" s="108">
        <f t="shared" si="26"/>
        <v>9.992007221626409E-15</v>
      </c>
      <c r="Y115" s="108">
        <f t="shared" si="26"/>
        <v>0</v>
      </c>
      <c r="Z115" s="108">
        <f t="shared" si="26"/>
        <v>0</v>
      </c>
      <c r="AA115" s="108">
        <f t="shared" si="26"/>
        <v>0</v>
      </c>
      <c r="AB115" s="108">
        <f t="shared" si="26"/>
        <v>9.992007221626409E-15</v>
      </c>
      <c r="AC115" s="108">
        <f t="shared" si="26"/>
        <v>0</v>
      </c>
      <c r="AD115" s="108">
        <f t="shared" si="26"/>
        <v>0</v>
      </c>
      <c r="AE115" s="108">
        <f t="shared" si="26"/>
        <v>0</v>
      </c>
      <c r="AF115" s="108">
        <f t="shared" si="26"/>
        <v>0</v>
      </c>
      <c r="AG115" s="108">
        <f t="shared" si="26"/>
        <v>0</v>
      </c>
    </row>
    <row r="116" spans="1:18" s="7" customFormat="1" ht="12.75">
      <c r="A116" s="3"/>
      <c r="B116" s="3"/>
      <c r="C116" s="64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</row>
    <row r="117" spans="1:18" s="7" customFormat="1" ht="12.75">
      <c r="A117" s="3"/>
      <c r="B117" s="3"/>
      <c r="C117" s="64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</row>
    <row r="118" spans="1:18" s="7" customFormat="1" ht="12.75">
      <c r="A118" s="3"/>
      <c r="B118" s="3"/>
      <c r="C118" s="64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</sheetData>
  <sheetProtection formatColumns="0" formatRows="0"/>
  <protectedRanges>
    <protectedRange sqref="B88:B92 B99:B102 B109:B112" name="Диапазон1_1"/>
  </protectedRanges>
  <mergeCells count="33">
    <mergeCell ref="I69:M69"/>
    <mergeCell ref="N69:R69"/>
    <mergeCell ref="B81:B82"/>
    <mergeCell ref="N46:R46"/>
    <mergeCell ref="B58:B59"/>
    <mergeCell ref="B68:B70"/>
    <mergeCell ref="C68:C70"/>
    <mergeCell ref="D68:R68"/>
    <mergeCell ref="D69:H69"/>
    <mergeCell ref="N22:R22"/>
    <mergeCell ref="B34:B35"/>
    <mergeCell ref="B45:B47"/>
    <mergeCell ref="C45:C47"/>
    <mergeCell ref="D45:R45"/>
    <mergeCell ref="D46:H46"/>
    <mergeCell ref="I46:M46"/>
    <mergeCell ref="S21:AG21"/>
    <mergeCell ref="S22:W22"/>
    <mergeCell ref="X22:AB22"/>
    <mergeCell ref="AC22:AG22"/>
    <mergeCell ref="S45:AG45"/>
    <mergeCell ref="B21:B23"/>
    <mergeCell ref="C21:C23"/>
    <mergeCell ref="D21:R21"/>
    <mergeCell ref="D22:H22"/>
    <mergeCell ref="I22:M22"/>
    <mergeCell ref="S46:W46"/>
    <mergeCell ref="X46:AB46"/>
    <mergeCell ref="AC46:AG46"/>
    <mergeCell ref="S68:AG68"/>
    <mergeCell ref="S69:W69"/>
    <mergeCell ref="X69:AB69"/>
    <mergeCell ref="AC69:AG69"/>
  </mergeCells>
  <conditionalFormatting sqref="E41:H41">
    <cfRule type="cellIs" priority="17" dxfId="0" operator="notEqual">
      <formula>0</formula>
    </cfRule>
  </conditionalFormatting>
  <conditionalFormatting sqref="J41:M41">
    <cfRule type="cellIs" priority="16" dxfId="0" operator="notEqual">
      <formula>0</formula>
    </cfRule>
  </conditionalFormatting>
  <conditionalFormatting sqref="O41:R41">
    <cfRule type="cellIs" priority="15" dxfId="0" operator="notEqual">
      <formula>0</formula>
    </cfRule>
  </conditionalFormatting>
  <conditionalFormatting sqref="T41:W41">
    <cfRule type="cellIs" priority="3" dxfId="0" operator="notEqual">
      <formula>0</formula>
    </cfRule>
  </conditionalFormatting>
  <conditionalFormatting sqref="Y41:AB41">
    <cfRule type="cellIs" priority="2" dxfId="0" operator="notEqual">
      <formula>0</formula>
    </cfRule>
  </conditionalFormatting>
  <conditionalFormatting sqref="AD41:AG41">
    <cfRule type="cellIs" priority="1" dxfId="0" operator="notEqual">
      <formula>0</formula>
    </cfRule>
  </conditionalFormatting>
  <dataValidations count="1">
    <dataValidation type="textLength" operator="lessThanOrEqual" allowBlank="1" showInputMessage="1" showErrorMessage="1" errorTitle="Ошибка" error="Допускается ввод не более 900 символов!" sqref="B103 B93 B113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9:AG119"/>
  <sheetViews>
    <sheetView zoomScale="80" zoomScaleNormal="80" zoomScalePageLayoutView="0" workbookViewId="0" topLeftCell="C75">
      <selection activeCell="S68" sqref="S68:AG68"/>
    </sheetView>
  </sheetViews>
  <sheetFormatPr defaultColWidth="9.140625" defaultRowHeight="15"/>
  <cols>
    <col min="1" max="1" width="3.57421875" style="155" customWidth="1"/>
    <col min="2" max="2" width="44.140625" style="130" customWidth="1"/>
    <col min="3" max="3" width="11.57421875" style="130" customWidth="1"/>
    <col min="4" max="9" width="11.421875" style="130" customWidth="1"/>
    <col min="10" max="10" width="14.57421875" style="130" customWidth="1"/>
    <col min="11" max="18" width="11.421875" style="130" customWidth="1"/>
    <col min="19" max="16384" width="9.140625" style="130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5" hidden="1"/>
    <row r="11" ht="15" hidden="1"/>
    <row r="12" ht="15" hidden="1"/>
    <row r="13" ht="15" hidden="1"/>
    <row r="14" ht="15" hidden="1"/>
    <row r="15" ht="15" hidden="1"/>
    <row r="16" ht="15" hidden="1"/>
    <row r="17" ht="15" hidden="1"/>
    <row r="18" ht="15"/>
    <row r="19" spans="1:22" s="44" customFormat="1" ht="12.75">
      <c r="A19" s="3"/>
      <c r="B19" s="4" t="s">
        <v>39</v>
      </c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s="44" customFormat="1" ht="13.5" thickBot="1">
      <c r="A20" s="3"/>
      <c r="B20" s="3"/>
      <c r="C20" s="64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33" s="44" customFormat="1" ht="12.75" customHeight="1">
      <c r="A21" s="3"/>
      <c r="B21" s="196" t="s">
        <v>1</v>
      </c>
      <c r="C21" s="199" t="s">
        <v>2</v>
      </c>
      <c r="D21" s="188" t="s">
        <v>55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8" t="s">
        <v>62</v>
      </c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</row>
    <row r="22" spans="1:33" s="44" customFormat="1" ht="12.75" customHeight="1">
      <c r="A22" s="3"/>
      <c r="B22" s="197"/>
      <c r="C22" s="200"/>
      <c r="D22" s="191" t="s">
        <v>3</v>
      </c>
      <c r="E22" s="192"/>
      <c r="F22" s="192"/>
      <c r="G22" s="192"/>
      <c r="H22" s="193"/>
      <c r="I22" s="194" t="s">
        <v>4</v>
      </c>
      <c r="J22" s="192"/>
      <c r="K22" s="192"/>
      <c r="L22" s="192"/>
      <c r="M22" s="193"/>
      <c r="N22" s="194" t="s">
        <v>5</v>
      </c>
      <c r="O22" s="192"/>
      <c r="P22" s="192"/>
      <c r="Q22" s="192"/>
      <c r="R22" s="195"/>
      <c r="S22" s="191" t="s">
        <v>3</v>
      </c>
      <c r="T22" s="192"/>
      <c r="U22" s="192"/>
      <c r="V22" s="192"/>
      <c r="W22" s="193"/>
      <c r="X22" s="194" t="s">
        <v>4</v>
      </c>
      <c r="Y22" s="192"/>
      <c r="Z22" s="192"/>
      <c r="AA22" s="192"/>
      <c r="AB22" s="193"/>
      <c r="AC22" s="194" t="s">
        <v>5</v>
      </c>
      <c r="AD22" s="192"/>
      <c r="AE22" s="192"/>
      <c r="AF22" s="192"/>
      <c r="AG22" s="195"/>
    </row>
    <row r="23" spans="1:33" s="44" customFormat="1" ht="13.5" thickBot="1">
      <c r="A23" s="3"/>
      <c r="B23" s="198"/>
      <c r="C23" s="201"/>
      <c r="D23" s="11" t="s">
        <v>6</v>
      </c>
      <c r="E23" s="12" t="s">
        <v>7</v>
      </c>
      <c r="F23" s="12" t="s">
        <v>8</v>
      </c>
      <c r="G23" s="12" t="s">
        <v>9</v>
      </c>
      <c r="H23" s="12" t="s">
        <v>10</v>
      </c>
      <c r="I23" s="12" t="s">
        <v>6</v>
      </c>
      <c r="J23" s="12" t="s">
        <v>7</v>
      </c>
      <c r="K23" s="12" t="s">
        <v>8</v>
      </c>
      <c r="L23" s="12" t="s">
        <v>9</v>
      </c>
      <c r="M23" s="12" t="s">
        <v>10</v>
      </c>
      <c r="N23" s="12" t="s">
        <v>6</v>
      </c>
      <c r="O23" s="12" t="s">
        <v>7</v>
      </c>
      <c r="P23" s="12" t="s">
        <v>8</v>
      </c>
      <c r="Q23" s="12" t="s">
        <v>9</v>
      </c>
      <c r="R23" s="14" t="s">
        <v>10</v>
      </c>
      <c r="S23" s="11" t="s">
        <v>6</v>
      </c>
      <c r="T23" s="12" t="s">
        <v>7</v>
      </c>
      <c r="U23" s="12" t="s">
        <v>8</v>
      </c>
      <c r="V23" s="12" t="s">
        <v>9</v>
      </c>
      <c r="W23" s="12" t="s">
        <v>10</v>
      </c>
      <c r="X23" s="12" t="s">
        <v>6</v>
      </c>
      <c r="Y23" s="12" t="s">
        <v>7</v>
      </c>
      <c r="Z23" s="12" t="s">
        <v>8</v>
      </c>
      <c r="AA23" s="12" t="s">
        <v>9</v>
      </c>
      <c r="AB23" s="12" t="s">
        <v>10</v>
      </c>
      <c r="AC23" s="12" t="s">
        <v>6</v>
      </c>
      <c r="AD23" s="12" t="s">
        <v>7</v>
      </c>
      <c r="AE23" s="12" t="s">
        <v>8</v>
      </c>
      <c r="AF23" s="12" t="s">
        <v>9</v>
      </c>
      <c r="AG23" s="14" t="s">
        <v>10</v>
      </c>
    </row>
    <row r="24" spans="1:33" s="44" customFormat="1" ht="12.75">
      <c r="A24" s="3"/>
      <c r="B24" s="66" t="s">
        <v>40</v>
      </c>
      <c r="C24" s="165" t="s">
        <v>41</v>
      </c>
      <c r="D24" s="19">
        <f>D30+D31+D32+D33</f>
        <v>108.52649835634453</v>
      </c>
      <c r="E24" s="18">
        <f>E30+E31+E32+E33</f>
        <v>103.58455588428666</v>
      </c>
      <c r="F24" s="18">
        <f>F27+F30+F31+F32+F33</f>
        <v>0</v>
      </c>
      <c r="G24" s="18">
        <f>G33+G32+G31+G30+G25</f>
        <v>36.25960683760685</v>
      </c>
      <c r="H24" s="20">
        <f>H33+H32+H31+H30+H29</f>
        <v>2.8573760683760834</v>
      </c>
      <c r="I24" s="19">
        <f>I30+I31+I32+I33</f>
        <v>106.2277777777778</v>
      </c>
      <c r="J24" s="18">
        <f>J30+J31+J32+J33</f>
        <v>100.38178829717293</v>
      </c>
      <c r="K24" s="18">
        <f>K27+K30+K31+K32+K33</f>
        <v>0</v>
      </c>
      <c r="L24" s="18">
        <f>L33+L32+L31+L30+L25</f>
        <v>32.70420118343198</v>
      </c>
      <c r="M24" s="20">
        <f>M33+M32+M31+M30+M29</f>
        <v>5.191781722550979</v>
      </c>
      <c r="N24" s="19">
        <f>N30+N31+N32+N33</f>
        <v>110.82521893491123</v>
      </c>
      <c r="O24" s="18">
        <f>O30+O31+O32+O33</f>
        <v>106.7873234714004</v>
      </c>
      <c r="P24" s="18">
        <f>P27+P30+P31+P32+P33</f>
        <v>0</v>
      </c>
      <c r="Q24" s="18">
        <f>Q33+Q32+Q31+Q30+Q25</f>
        <v>39.81501249178173</v>
      </c>
      <c r="R24" s="20">
        <f>R33+R32+R31+R30+R29</f>
        <v>0.5229704142011847</v>
      </c>
      <c r="S24" s="19">
        <f>S30+S31+S32+S33</f>
        <v>108.52649835634453</v>
      </c>
      <c r="T24" s="18">
        <f>T30+T31+T32+T33</f>
        <v>103.58455588428666</v>
      </c>
      <c r="U24" s="18">
        <f>U27+U30+U31+U32+U33</f>
        <v>0</v>
      </c>
      <c r="V24" s="18">
        <f>V33+V32+V31+V30+V25</f>
        <v>36.25960683760685</v>
      </c>
      <c r="W24" s="20">
        <f>W33+W32+W31+W30+W29</f>
        <v>2.8573760683760834</v>
      </c>
      <c r="X24" s="19">
        <f>X30+X31+X32+X33</f>
        <v>106.2277777777778</v>
      </c>
      <c r="Y24" s="18">
        <f>Y30+Y31+Y32+Y33</f>
        <v>100.38178829717293</v>
      </c>
      <c r="Z24" s="18">
        <f>Z27+Z30+Z31+Z32+Z33</f>
        <v>0</v>
      </c>
      <c r="AA24" s="18">
        <f>AA33+AA32+AA31+AA30+AA25</f>
        <v>32.70420118343198</v>
      </c>
      <c r="AB24" s="20">
        <f>AB33+AB32+AB31+AB30+AB29</f>
        <v>5.191781722550979</v>
      </c>
      <c r="AC24" s="19">
        <f>AC30+AC31+AC32+AC33</f>
        <v>110.82521893491123</v>
      </c>
      <c r="AD24" s="18">
        <f>AD30+AD31+AD32+AD33</f>
        <v>106.7873234714004</v>
      </c>
      <c r="AE24" s="18">
        <f>AE27+AE30+AE31+AE32+AE33</f>
        <v>0</v>
      </c>
      <c r="AF24" s="18">
        <f>AF33+AF32+AF31+AF30+AF25</f>
        <v>39.81501249178173</v>
      </c>
      <c r="AG24" s="20">
        <f>AG33+AG32+AG31+AG30+AG29</f>
        <v>0.5229704142011847</v>
      </c>
    </row>
    <row r="25" spans="1:33" s="44" customFormat="1" ht="12.75">
      <c r="A25" s="3"/>
      <c r="B25" s="92" t="s">
        <v>13</v>
      </c>
      <c r="C25" s="134" t="s">
        <v>41</v>
      </c>
      <c r="D25" s="25" t="s">
        <v>14</v>
      </c>
      <c r="E25" s="23" t="s">
        <v>14</v>
      </c>
      <c r="F25" s="24">
        <f>F27</f>
        <v>0</v>
      </c>
      <c r="G25" s="24">
        <f>IF((G28+G27)=0,0,(G28+G27))</f>
        <v>31.675844017094033</v>
      </c>
      <c r="H25" s="38">
        <f>IF(H29=0,0,H29)</f>
        <v>2.4991964168310474</v>
      </c>
      <c r="I25" s="25" t="s">
        <v>14</v>
      </c>
      <c r="J25" s="23" t="s">
        <v>14</v>
      </c>
      <c r="K25" s="26">
        <f>K27</f>
        <v>0</v>
      </c>
      <c r="L25" s="26">
        <f>IF((L28+L27)=0,0,(L28+L27))</f>
        <v>27.24999342537806</v>
      </c>
      <c r="M25" s="27">
        <f>IF(M29=0,0,M29)</f>
        <v>4.800000000000026</v>
      </c>
      <c r="N25" s="25" t="s">
        <v>14</v>
      </c>
      <c r="O25" s="23" t="s">
        <v>14</v>
      </c>
      <c r="P25" s="26">
        <f>P27</f>
        <v>0</v>
      </c>
      <c r="Q25" s="26">
        <f>IF((Q28+Q27)=0,0,(Q28+Q27))</f>
        <v>36.10169460881</v>
      </c>
      <c r="R25" s="27">
        <f>IF(R29=0,0,R29)</f>
        <v>0.19839283366206573</v>
      </c>
      <c r="S25" s="25" t="s">
        <v>14</v>
      </c>
      <c r="T25" s="23" t="s">
        <v>14</v>
      </c>
      <c r="U25" s="24">
        <f>U27</f>
        <v>0</v>
      </c>
      <c r="V25" s="24">
        <f>IF((V28+V27)=0,0,(V28+V27))</f>
        <v>31.675844017094033</v>
      </c>
      <c r="W25" s="38">
        <f>IF(W29=0,0,W29)</f>
        <v>2.4991964168310474</v>
      </c>
      <c r="X25" s="25" t="s">
        <v>14</v>
      </c>
      <c r="Y25" s="23" t="s">
        <v>14</v>
      </c>
      <c r="Z25" s="26">
        <f>Z27</f>
        <v>0</v>
      </c>
      <c r="AA25" s="26">
        <f>IF((AA28+AA27)=0,0,(AA28+AA27))</f>
        <v>27.24999342537806</v>
      </c>
      <c r="AB25" s="27">
        <f>IF(AB29=0,0,AB29)</f>
        <v>4.800000000000026</v>
      </c>
      <c r="AC25" s="25" t="s">
        <v>14</v>
      </c>
      <c r="AD25" s="23" t="s">
        <v>14</v>
      </c>
      <c r="AE25" s="26">
        <f>AE27</f>
        <v>0</v>
      </c>
      <c r="AF25" s="26">
        <f>IF((AF28+AF27)=0,0,(AF28+AF27))</f>
        <v>36.10169460881</v>
      </c>
      <c r="AG25" s="27">
        <f>IF(AG29=0,0,AG29)</f>
        <v>0.19839283366206573</v>
      </c>
    </row>
    <row r="26" spans="1:33" s="44" customFormat="1" ht="12.75">
      <c r="A26" s="3"/>
      <c r="B26" s="92" t="s">
        <v>15</v>
      </c>
      <c r="C26" s="134" t="s">
        <v>41</v>
      </c>
      <c r="D26" s="25" t="s">
        <v>14</v>
      </c>
      <c r="E26" s="23" t="s">
        <v>14</v>
      </c>
      <c r="F26" s="23" t="s">
        <v>14</v>
      </c>
      <c r="G26" s="23" t="s">
        <v>14</v>
      </c>
      <c r="H26" s="28" t="s">
        <v>14</v>
      </c>
      <c r="I26" s="25" t="s">
        <v>14</v>
      </c>
      <c r="J26" s="23" t="s">
        <v>14</v>
      </c>
      <c r="K26" s="23" t="s">
        <v>14</v>
      </c>
      <c r="L26" s="23" t="s">
        <v>14</v>
      </c>
      <c r="M26" s="28" t="s">
        <v>14</v>
      </c>
      <c r="N26" s="25" t="s">
        <v>14</v>
      </c>
      <c r="O26" s="23" t="s">
        <v>14</v>
      </c>
      <c r="P26" s="23" t="s">
        <v>14</v>
      </c>
      <c r="Q26" s="23" t="s">
        <v>14</v>
      </c>
      <c r="R26" s="28" t="s">
        <v>14</v>
      </c>
      <c r="S26" s="25" t="s">
        <v>14</v>
      </c>
      <c r="T26" s="23" t="s">
        <v>14</v>
      </c>
      <c r="U26" s="23" t="s">
        <v>14</v>
      </c>
      <c r="V26" s="23" t="s">
        <v>14</v>
      </c>
      <c r="W26" s="28" t="s">
        <v>14</v>
      </c>
      <c r="X26" s="25" t="s">
        <v>14</v>
      </c>
      <c r="Y26" s="23" t="s">
        <v>14</v>
      </c>
      <c r="Z26" s="23" t="s">
        <v>14</v>
      </c>
      <c r="AA26" s="23" t="s">
        <v>14</v>
      </c>
      <c r="AB26" s="28" t="s">
        <v>14</v>
      </c>
      <c r="AC26" s="25" t="s">
        <v>14</v>
      </c>
      <c r="AD26" s="23" t="s">
        <v>14</v>
      </c>
      <c r="AE26" s="23" t="s">
        <v>14</v>
      </c>
      <c r="AF26" s="23" t="s">
        <v>14</v>
      </c>
      <c r="AG26" s="28" t="s">
        <v>14</v>
      </c>
    </row>
    <row r="27" spans="1:33" s="44" customFormat="1" ht="12.75">
      <c r="A27" s="3"/>
      <c r="B27" s="136" t="s">
        <v>7</v>
      </c>
      <c r="C27" s="135" t="s">
        <v>41</v>
      </c>
      <c r="D27" s="32" t="s">
        <v>14</v>
      </c>
      <c r="E27" s="31" t="s">
        <v>14</v>
      </c>
      <c r="F27" s="24">
        <f>IF(('Баланс ЭЭ'!F30+'Баланс ЭЭ'!F31+'Баланс ЭЭ'!F32+'Баланс ЭЭ'!F33)=0,0,'Баланс ЭЭ'!F27/('Баланс ЭЭ'!F30+'Баланс ЭЭ'!F31+'Баланс ЭЭ'!F32+'Баланс ЭЭ'!F33)*('Баланс Мощности'!F30+'Баланс Мощности'!F31+'Баланс Мощности'!F32+'Баланс Мощности'!F33))</f>
        <v>0</v>
      </c>
      <c r="G27" s="24">
        <f>E24-E34-E36-E37-F27</f>
        <v>51.8550348454964</v>
      </c>
      <c r="H27" s="28" t="s">
        <v>14</v>
      </c>
      <c r="I27" s="32" t="s">
        <v>14</v>
      </c>
      <c r="J27" s="31" t="s">
        <v>14</v>
      </c>
      <c r="K27" s="26">
        <f>IF(('Баланс ЭЭ'!K30+'Баланс ЭЭ'!K31+'Баланс ЭЭ'!K32+'Баланс ЭЭ'!K33)=0,0,'Баланс ЭЭ'!K27/('Баланс ЭЭ'!K30+'Баланс ЭЭ'!K31+'Баланс ЭЭ'!K32+'Баланс ЭЭ'!K33)*('Баланс Мощности'!K30+'Баланс Мощности'!K31+'Баланс Мощности'!K32+'Баланс Мощности'!K33))</f>
        <v>0</v>
      </c>
      <c r="L27" s="26">
        <f>J24-J34-J36-J37-K27</f>
        <v>53.516692965154526</v>
      </c>
      <c r="M27" s="28" t="s">
        <v>14</v>
      </c>
      <c r="N27" s="32" t="s">
        <v>14</v>
      </c>
      <c r="O27" s="31" t="s">
        <v>14</v>
      </c>
      <c r="P27" s="26">
        <f>IF(('Баланс ЭЭ'!P30+'Баланс ЭЭ'!P31+'Баланс ЭЭ'!P32+'Баланс ЭЭ'!P33)=0,0,'Баланс ЭЭ'!P27/('Баланс ЭЭ'!P30+'Баланс ЭЭ'!P31+'Баланс ЭЭ'!P32+'Баланс ЭЭ'!P33)*('Баланс Мощности'!P30+'Баланс Мощности'!P31+'Баланс Мощности'!P32+'Баланс Мощности'!P33))</f>
        <v>0</v>
      </c>
      <c r="Q27" s="26">
        <f>O24-O34-O36-O37-P27</f>
        <v>50.19337672583827</v>
      </c>
      <c r="R27" s="28" t="s">
        <v>14</v>
      </c>
      <c r="S27" s="32" t="s">
        <v>14</v>
      </c>
      <c r="T27" s="31" t="s">
        <v>14</v>
      </c>
      <c r="U27" s="24">
        <f>IF(('Баланс ЭЭ'!U30+'Баланс ЭЭ'!U31+'Баланс ЭЭ'!U32+'Баланс ЭЭ'!U33)=0,0,'Баланс ЭЭ'!U27/('Баланс ЭЭ'!U30+'Баланс ЭЭ'!U31+'Баланс ЭЭ'!U32+'Баланс ЭЭ'!U33)*('Баланс Мощности'!U30+'Баланс Мощности'!U31+'Баланс Мощности'!U32+'Баланс Мощности'!U33))</f>
        <v>0</v>
      </c>
      <c r="V27" s="24">
        <f>T24-T34-T36-T37-U27</f>
        <v>51.8550348454964</v>
      </c>
      <c r="W27" s="28" t="s">
        <v>14</v>
      </c>
      <c r="X27" s="32" t="s">
        <v>14</v>
      </c>
      <c r="Y27" s="31" t="s">
        <v>14</v>
      </c>
      <c r="Z27" s="26">
        <f>IF(('Баланс ЭЭ'!Z30+'Баланс ЭЭ'!Z31+'Баланс ЭЭ'!Z32+'Баланс ЭЭ'!Z33)=0,0,'Баланс ЭЭ'!Z27/('Баланс ЭЭ'!Z30+'Баланс ЭЭ'!Z31+'Баланс ЭЭ'!Z32+'Баланс ЭЭ'!Z33)*('Баланс Мощности'!Z30+'Баланс Мощности'!Z31+'Баланс Мощности'!Z32+'Баланс Мощности'!Z33))</f>
        <v>0</v>
      </c>
      <c r="AA27" s="26">
        <f>Y24-Y34-Y36-Y37-Z27</f>
        <v>53.516692965154526</v>
      </c>
      <c r="AB27" s="28" t="s">
        <v>14</v>
      </c>
      <c r="AC27" s="32" t="s">
        <v>14</v>
      </c>
      <c r="AD27" s="31" t="s">
        <v>14</v>
      </c>
      <c r="AE27" s="26">
        <f>IF(('Баланс ЭЭ'!AE30+'Баланс ЭЭ'!AE31+'Баланс ЭЭ'!AE32+'Баланс ЭЭ'!AE33)=0,0,'Баланс ЭЭ'!AE27/('Баланс ЭЭ'!AE30+'Баланс ЭЭ'!AE31+'Баланс ЭЭ'!AE32+'Баланс ЭЭ'!AE33)*('Баланс Мощности'!AE30+'Баланс Мощности'!AE31+'Баланс Мощности'!AE32+'Баланс Мощности'!AE33))</f>
        <v>0</v>
      </c>
      <c r="AF27" s="26">
        <f>AD24-AD34-AD36-AD37-AE27</f>
        <v>50.19337672583827</v>
      </c>
      <c r="AG27" s="28" t="s">
        <v>14</v>
      </c>
    </row>
    <row r="28" spans="1:33" s="44" customFormat="1" ht="12.75">
      <c r="A28" s="3"/>
      <c r="B28" s="136" t="s">
        <v>8</v>
      </c>
      <c r="C28" s="135" t="s">
        <v>41</v>
      </c>
      <c r="D28" s="32" t="s">
        <v>14</v>
      </c>
      <c r="E28" s="31" t="s">
        <v>14</v>
      </c>
      <c r="F28" s="23" t="s">
        <v>14</v>
      </c>
      <c r="G28" s="24">
        <f>F24-F34-F36-F37</f>
        <v>-20.179190828402366</v>
      </c>
      <c r="H28" s="28" t="s">
        <v>14</v>
      </c>
      <c r="I28" s="32" t="s">
        <v>14</v>
      </c>
      <c r="J28" s="31" t="s">
        <v>14</v>
      </c>
      <c r="K28" s="31" t="s">
        <v>14</v>
      </c>
      <c r="L28" s="24">
        <f>K24-K34-K36-K37</f>
        <v>-26.266699539776464</v>
      </c>
      <c r="M28" s="28" t="s">
        <v>14</v>
      </c>
      <c r="N28" s="32" t="s">
        <v>14</v>
      </c>
      <c r="O28" s="31" t="s">
        <v>14</v>
      </c>
      <c r="P28" s="31" t="s">
        <v>14</v>
      </c>
      <c r="Q28" s="26">
        <f>P24-P34-P36-P37</f>
        <v>-14.091682117028272</v>
      </c>
      <c r="R28" s="28" t="s">
        <v>14</v>
      </c>
      <c r="S28" s="32" t="s">
        <v>14</v>
      </c>
      <c r="T28" s="31" t="s">
        <v>14</v>
      </c>
      <c r="U28" s="23" t="s">
        <v>14</v>
      </c>
      <c r="V28" s="24">
        <f>U24-U34-U36-U37</f>
        <v>-20.179190828402366</v>
      </c>
      <c r="W28" s="28" t="s">
        <v>14</v>
      </c>
      <c r="X28" s="32" t="s">
        <v>14</v>
      </c>
      <c r="Y28" s="31" t="s">
        <v>14</v>
      </c>
      <c r="Z28" s="31" t="s">
        <v>14</v>
      </c>
      <c r="AA28" s="24">
        <f>Z24-Z34-Z36-Z37</f>
        <v>-26.266699539776464</v>
      </c>
      <c r="AB28" s="28" t="s">
        <v>14</v>
      </c>
      <c r="AC28" s="32" t="s">
        <v>14</v>
      </c>
      <c r="AD28" s="31" t="s">
        <v>14</v>
      </c>
      <c r="AE28" s="31" t="s">
        <v>14</v>
      </c>
      <c r="AF28" s="26">
        <f>AE24-AE34-AE36-AE37</f>
        <v>-14.091682117028272</v>
      </c>
      <c r="AG28" s="28" t="s">
        <v>14</v>
      </c>
    </row>
    <row r="29" spans="1:33" s="44" customFormat="1" ht="12.75">
      <c r="A29" s="3"/>
      <c r="B29" s="136" t="s">
        <v>9</v>
      </c>
      <c r="C29" s="135" t="s">
        <v>41</v>
      </c>
      <c r="D29" s="32" t="s">
        <v>14</v>
      </c>
      <c r="E29" s="31" t="s">
        <v>14</v>
      </c>
      <c r="F29" s="31" t="s">
        <v>14</v>
      </c>
      <c r="G29" s="31" t="s">
        <v>14</v>
      </c>
      <c r="H29" s="38">
        <f>G24-G34-G36-G37</f>
        <v>2.4991964168310474</v>
      </c>
      <c r="I29" s="32" t="s">
        <v>14</v>
      </c>
      <c r="J29" s="31" t="s">
        <v>14</v>
      </c>
      <c r="K29" s="31" t="s">
        <v>14</v>
      </c>
      <c r="L29" s="31" t="s">
        <v>14</v>
      </c>
      <c r="M29" s="27">
        <f>L24-L34-L36-L37</f>
        <v>4.800000000000026</v>
      </c>
      <c r="N29" s="32" t="s">
        <v>14</v>
      </c>
      <c r="O29" s="31" t="s">
        <v>14</v>
      </c>
      <c r="P29" s="31" t="s">
        <v>14</v>
      </c>
      <c r="Q29" s="31" t="s">
        <v>14</v>
      </c>
      <c r="R29" s="27">
        <f>Q24-Q34-Q36-Q37</f>
        <v>0.19839283366206573</v>
      </c>
      <c r="S29" s="32" t="s">
        <v>14</v>
      </c>
      <c r="T29" s="31" t="s">
        <v>14</v>
      </c>
      <c r="U29" s="31" t="s">
        <v>14</v>
      </c>
      <c r="V29" s="31" t="s">
        <v>14</v>
      </c>
      <c r="W29" s="38">
        <f>V24-V34-V36-V37</f>
        <v>2.4991964168310474</v>
      </c>
      <c r="X29" s="32" t="s">
        <v>14</v>
      </c>
      <c r="Y29" s="31" t="s">
        <v>14</v>
      </c>
      <c r="Z29" s="31" t="s">
        <v>14</v>
      </c>
      <c r="AA29" s="31" t="s">
        <v>14</v>
      </c>
      <c r="AB29" s="27">
        <f>AA24-AA34-AA36-AA37</f>
        <v>4.800000000000026</v>
      </c>
      <c r="AC29" s="32" t="s">
        <v>14</v>
      </c>
      <c r="AD29" s="31" t="s">
        <v>14</v>
      </c>
      <c r="AE29" s="31" t="s">
        <v>14</v>
      </c>
      <c r="AF29" s="31" t="s">
        <v>14</v>
      </c>
      <c r="AG29" s="27">
        <f>AF24-AF34-AF36-AF37</f>
        <v>0.19839283366206573</v>
      </c>
    </row>
    <row r="30" spans="1:33" s="44" customFormat="1" ht="12.75">
      <c r="A30" s="3"/>
      <c r="B30" s="136" t="s">
        <v>16</v>
      </c>
      <c r="C30" s="135" t="s">
        <v>41</v>
      </c>
      <c r="D30" s="158">
        <f>SUM(E30:H30)</f>
        <v>27.16053451676529</v>
      </c>
      <c r="E30" s="33">
        <v>23.4758875739645</v>
      </c>
      <c r="F30" s="33"/>
      <c r="G30" s="33">
        <v>3.684646942800789</v>
      </c>
      <c r="H30" s="33"/>
      <c r="I30" s="35">
        <f>SUM(J30:M30)</f>
        <v>32.11975673898751</v>
      </c>
      <c r="J30" s="33">
        <v>27.67064431295201</v>
      </c>
      <c r="K30" s="33"/>
      <c r="L30" s="33">
        <v>4.449112426035503</v>
      </c>
      <c r="M30" s="33"/>
      <c r="N30" s="35">
        <f>SUM(O30:R30)</f>
        <v>22.20131229454306</v>
      </c>
      <c r="O30" s="33">
        <v>19.281130834976988</v>
      </c>
      <c r="P30" s="33"/>
      <c r="Q30" s="33">
        <v>2.920181459566075</v>
      </c>
      <c r="R30" s="33"/>
      <c r="S30" s="158">
        <f>SUM(T30:W30)</f>
        <v>27.16053451676529</v>
      </c>
      <c r="T30" s="33">
        <v>23.4758875739645</v>
      </c>
      <c r="U30" s="33"/>
      <c r="V30" s="33">
        <v>3.684646942800789</v>
      </c>
      <c r="W30" s="33"/>
      <c r="X30" s="35">
        <f>SUM(Y30:AB30)</f>
        <v>32.11975673898751</v>
      </c>
      <c r="Y30" s="33">
        <v>27.67064431295201</v>
      </c>
      <c r="Z30" s="33"/>
      <c r="AA30" s="33">
        <v>4.449112426035503</v>
      </c>
      <c r="AB30" s="33"/>
      <c r="AC30" s="35">
        <f>SUM(AD30:AG30)</f>
        <v>22.20131229454306</v>
      </c>
      <c r="AD30" s="33">
        <v>19.281130834976988</v>
      </c>
      <c r="AE30" s="33"/>
      <c r="AF30" s="33">
        <v>2.920181459566075</v>
      </c>
      <c r="AG30" s="33"/>
    </row>
    <row r="31" spans="1:33" s="44" customFormat="1" ht="12.75">
      <c r="A31" s="3"/>
      <c r="B31" s="136" t="s">
        <v>17</v>
      </c>
      <c r="C31" s="135" t="s">
        <v>41</v>
      </c>
      <c r="D31" s="158">
        <f>SUM(E31:H31)</f>
        <v>4.736734878369494</v>
      </c>
      <c r="E31" s="33">
        <v>4.736734878369494</v>
      </c>
      <c r="F31" s="33"/>
      <c r="G31" s="33"/>
      <c r="H31" s="33"/>
      <c r="I31" s="35">
        <f>SUM(J31:M31)</f>
        <v>4.320940170940171</v>
      </c>
      <c r="J31" s="33">
        <v>4.320940170940171</v>
      </c>
      <c r="K31" s="33"/>
      <c r="L31" s="33"/>
      <c r="M31" s="33"/>
      <c r="N31" s="35">
        <f>SUM(O31:R31)</f>
        <v>5.152529585798816</v>
      </c>
      <c r="O31" s="33">
        <v>5.152529585798816</v>
      </c>
      <c r="P31" s="33"/>
      <c r="Q31" s="33"/>
      <c r="R31" s="33"/>
      <c r="S31" s="158">
        <f>SUM(T31:W31)</f>
        <v>4.736734878369494</v>
      </c>
      <c r="T31" s="33">
        <v>4.736734878369494</v>
      </c>
      <c r="U31" s="33"/>
      <c r="V31" s="33"/>
      <c r="W31" s="33"/>
      <c r="X31" s="35">
        <f>SUM(Y31:AB31)</f>
        <v>4.320940170940171</v>
      </c>
      <c r="Y31" s="33">
        <v>4.320940170940171</v>
      </c>
      <c r="Z31" s="33"/>
      <c r="AA31" s="33"/>
      <c r="AB31" s="33"/>
      <c r="AC31" s="35">
        <f>SUM(AD31:AG31)</f>
        <v>5.152529585798816</v>
      </c>
      <c r="AD31" s="33">
        <v>5.152529585798816</v>
      </c>
      <c r="AE31" s="33"/>
      <c r="AF31" s="33"/>
      <c r="AG31" s="33"/>
    </row>
    <row r="32" spans="1:33" s="44" customFormat="1" ht="12.75">
      <c r="A32" s="3"/>
      <c r="B32" s="136" t="s">
        <v>53</v>
      </c>
      <c r="C32" s="135" t="s">
        <v>41</v>
      </c>
      <c r="D32" s="158">
        <f>SUM(E32:H32)</f>
        <v>76.55636324786326</v>
      </c>
      <c r="E32" s="33">
        <v>75.37193343195267</v>
      </c>
      <c r="F32" s="33"/>
      <c r="G32" s="33">
        <v>0.8284934253780408</v>
      </c>
      <c r="H32" s="33">
        <v>0.35593639053254433</v>
      </c>
      <c r="I32" s="35">
        <f>SUM(J32:M32)</f>
        <v>69.71229454306379</v>
      </c>
      <c r="J32" s="33">
        <v>68.39020381328075</v>
      </c>
      <c r="K32" s="33"/>
      <c r="L32" s="33">
        <v>0.9324128862590401</v>
      </c>
      <c r="M32" s="33">
        <v>0.38967784352399737</v>
      </c>
      <c r="N32" s="35">
        <f>SUM(O32:R32)</f>
        <v>83.40043195266271</v>
      </c>
      <c r="O32" s="33">
        <v>82.35366305062459</v>
      </c>
      <c r="P32" s="33"/>
      <c r="Q32" s="33">
        <v>0.7245739644970415</v>
      </c>
      <c r="R32" s="33">
        <v>0.3221949375410914</v>
      </c>
      <c r="S32" s="158">
        <f>SUM(T32:W32)</f>
        <v>76.55636324786326</v>
      </c>
      <c r="T32" s="33">
        <v>75.37193343195267</v>
      </c>
      <c r="U32" s="33"/>
      <c r="V32" s="33">
        <v>0.8284934253780408</v>
      </c>
      <c r="W32" s="33">
        <v>0.35593639053254433</v>
      </c>
      <c r="X32" s="35">
        <f>SUM(Y32:AB32)</f>
        <v>69.71229454306379</v>
      </c>
      <c r="Y32" s="33">
        <v>68.39020381328075</v>
      </c>
      <c r="Z32" s="33"/>
      <c r="AA32" s="33">
        <v>0.9324128862590401</v>
      </c>
      <c r="AB32" s="33">
        <v>0.38967784352399737</v>
      </c>
      <c r="AC32" s="35">
        <f>SUM(AD32:AG32)</f>
        <v>83.40043195266271</v>
      </c>
      <c r="AD32" s="33">
        <v>82.35366305062459</v>
      </c>
      <c r="AE32" s="33"/>
      <c r="AF32" s="33">
        <v>0.7245739644970415</v>
      </c>
      <c r="AG32" s="33">
        <v>0.3221949375410914</v>
      </c>
    </row>
    <row r="33" spans="1:33" s="44" customFormat="1" ht="12.75">
      <c r="A33" s="3"/>
      <c r="B33" s="136" t="s">
        <v>42</v>
      </c>
      <c r="C33" s="135" t="s">
        <v>41</v>
      </c>
      <c r="D33" s="158">
        <f>SUM(E33:H33)</f>
        <v>0.07286571334648258</v>
      </c>
      <c r="E33" s="33"/>
      <c r="F33" s="33"/>
      <c r="G33" s="33">
        <v>0.0706224523339908</v>
      </c>
      <c r="H33" s="33">
        <v>0.0022432610124917818</v>
      </c>
      <c r="I33" s="35">
        <f>SUM(J33:M33)</f>
        <v>0.0747863247863248</v>
      </c>
      <c r="J33" s="33"/>
      <c r="K33" s="33"/>
      <c r="L33" s="33">
        <v>0.07268244575936884</v>
      </c>
      <c r="M33" s="33">
        <v>0.0021038790269559504</v>
      </c>
      <c r="N33" s="35">
        <f>SUM(O33:R33)</f>
        <v>0.07094510190664037</v>
      </c>
      <c r="O33" s="33"/>
      <c r="P33" s="33"/>
      <c r="Q33" s="33">
        <v>0.06856245890861276</v>
      </c>
      <c r="R33" s="33">
        <v>0.0023826429980276136</v>
      </c>
      <c r="S33" s="158">
        <f>SUM(T33:W33)</f>
        <v>0.07286571334648258</v>
      </c>
      <c r="T33" s="33"/>
      <c r="U33" s="33"/>
      <c r="V33" s="33">
        <v>0.0706224523339908</v>
      </c>
      <c r="W33" s="33">
        <v>0.0022432610124917818</v>
      </c>
      <c r="X33" s="35">
        <f>SUM(Y33:AB33)</f>
        <v>0.0747863247863248</v>
      </c>
      <c r="Y33" s="33"/>
      <c r="Z33" s="33"/>
      <c r="AA33" s="33">
        <v>0.07268244575936884</v>
      </c>
      <c r="AB33" s="33">
        <v>0.0021038790269559504</v>
      </c>
      <c r="AC33" s="35">
        <f>SUM(AD33:AG33)</f>
        <v>0.07094510190664037</v>
      </c>
      <c r="AD33" s="33"/>
      <c r="AE33" s="33"/>
      <c r="AF33" s="33">
        <v>0.06856245890861276</v>
      </c>
      <c r="AG33" s="33">
        <v>0.0023826429980276136</v>
      </c>
    </row>
    <row r="34" spans="1:33" s="44" customFormat="1" ht="12.75">
      <c r="A34" s="3"/>
      <c r="B34" s="206" t="s">
        <v>19</v>
      </c>
      <c r="C34" s="164" t="s">
        <v>41</v>
      </c>
      <c r="D34" s="35">
        <f>SUM(E34:H34)</f>
        <v>2.8144608809993428</v>
      </c>
      <c r="E34" s="26">
        <f>E24*E35/100</f>
        <v>0</v>
      </c>
      <c r="F34" s="26">
        <f>F24*F35/100</f>
        <v>0</v>
      </c>
      <c r="G34" s="26">
        <f>G24*G35/100</f>
        <v>2.8144608809993428</v>
      </c>
      <c r="H34" s="27">
        <f>H24*H35/100</f>
        <v>0</v>
      </c>
      <c r="I34" s="35">
        <f>SUM(J34:M34)</f>
        <v>1.1571926364234033</v>
      </c>
      <c r="J34" s="26">
        <f>J24*J35/100</f>
        <v>0</v>
      </c>
      <c r="K34" s="26">
        <f>K24*K35/100</f>
        <v>0</v>
      </c>
      <c r="L34" s="26">
        <f>L24*L35/100</f>
        <v>1.1571926364234033</v>
      </c>
      <c r="M34" s="27">
        <f>M24*M35/100</f>
        <v>0</v>
      </c>
      <c r="N34" s="35">
        <f>SUM(O34:R34)</f>
        <v>4.471729125575282</v>
      </c>
      <c r="O34" s="26">
        <f>O24*O35/100</f>
        <v>0</v>
      </c>
      <c r="P34" s="26">
        <f>P24*P35/100</f>
        <v>0</v>
      </c>
      <c r="Q34" s="26">
        <f>Q24*Q35/100</f>
        <v>4.471729125575282</v>
      </c>
      <c r="R34" s="27">
        <f>R24*R35/100</f>
        <v>0</v>
      </c>
      <c r="S34" s="35">
        <f>SUM(T34:W34)</f>
        <v>2.8144608809993428</v>
      </c>
      <c r="T34" s="26">
        <f>T24*T35/100</f>
        <v>0</v>
      </c>
      <c r="U34" s="26">
        <f>U24*U35/100</f>
        <v>0</v>
      </c>
      <c r="V34" s="26">
        <f>V24*V35/100</f>
        <v>2.8144608809993428</v>
      </c>
      <c r="W34" s="27">
        <f>W24*W35/100</f>
        <v>0</v>
      </c>
      <c r="X34" s="35">
        <f>SUM(Y34:AB34)</f>
        <v>1.1571926364234033</v>
      </c>
      <c r="Y34" s="26">
        <f>Y24*Y35/100</f>
        <v>0</v>
      </c>
      <c r="Z34" s="26">
        <f>Z24*Z35/100</f>
        <v>0</v>
      </c>
      <c r="AA34" s="26">
        <f>AA24*AA35/100</f>
        <v>1.1571926364234033</v>
      </c>
      <c r="AB34" s="27">
        <f>AB24*AB35/100</f>
        <v>0</v>
      </c>
      <c r="AC34" s="35">
        <f>SUM(AD34:AG34)</f>
        <v>4.471729125575282</v>
      </c>
      <c r="AD34" s="26">
        <f>AD24*AD35/100</f>
        <v>0</v>
      </c>
      <c r="AE34" s="26">
        <f>AE24*AE35/100</f>
        <v>0</v>
      </c>
      <c r="AF34" s="26">
        <f>AF24*AF35/100</f>
        <v>4.471729125575282</v>
      </c>
      <c r="AG34" s="27">
        <f>AG24*AG35/100</f>
        <v>0</v>
      </c>
    </row>
    <row r="35" spans="1:33" s="44" customFormat="1" ht="12.75">
      <c r="A35" s="3"/>
      <c r="B35" s="207"/>
      <c r="C35" s="134" t="s">
        <v>20</v>
      </c>
      <c r="D35" s="158">
        <f>D34/D24*100</f>
        <v>2.5933398051396797</v>
      </c>
      <c r="E35" s="24">
        <f>'Баланс ЭЭ'!E35</f>
        <v>0</v>
      </c>
      <c r="F35" s="24">
        <f>'Баланс ЭЭ'!F35</f>
        <v>0</v>
      </c>
      <c r="G35" s="24">
        <f>'Баланс ЭЭ'!G35</f>
        <v>7.761972967893047</v>
      </c>
      <c r="H35" s="38">
        <f>'Баланс ЭЭ'!H35</f>
        <v>0</v>
      </c>
      <c r="I35" s="158">
        <f>I34/I24*100</f>
        <v>1.089350319314955</v>
      </c>
      <c r="J35" s="24">
        <f>'Баланс ЭЭ'!J35</f>
        <v>0</v>
      </c>
      <c r="K35" s="24">
        <f>'Баланс ЭЭ'!K35</f>
        <v>0</v>
      </c>
      <c r="L35" s="24">
        <f>'Баланс ЭЭ'!L35</f>
        <v>3.5383608054907625</v>
      </c>
      <c r="M35" s="38">
        <f>'Баланс ЭЭ'!M35</f>
        <v>0</v>
      </c>
      <c r="N35" s="158">
        <f>N34/N24*100</f>
        <v>4.0349382284564435</v>
      </c>
      <c r="O35" s="24">
        <f>'Баланс ЭЭ'!O35</f>
        <v>0</v>
      </c>
      <c r="P35" s="24">
        <f>'Баланс ЭЭ'!P35</f>
        <v>0</v>
      </c>
      <c r="Q35" s="24">
        <f>'Баланс ЭЭ'!Q35</f>
        <v>11.231263902022627</v>
      </c>
      <c r="R35" s="38">
        <f>'Баланс ЭЭ'!R35</f>
        <v>0</v>
      </c>
      <c r="S35" s="158">
        <f>S34/S24*100</f>
        <v>2.5933398051396797</v>
      </c>
      <c r="T35" s="24">
        <f>'Баланс ЭЭ'!T35</f>
        <v>0</v>
      </c>
      <c r="U35" s="24">
        <f>'Баланс ЭЭ'!U35</f>
        <v>0</v>
      </c>
      <c r="V35" s="24">
        <f>'Баланс ЭЭ'!V35</f>
        <v>7.761972967893047</v>
      </c>
      <c r="W35" s="38">
        <f>'Баланс ЭЭ'!W35</f>
        <v>0</v>
      </c>
      <c r="X35" s="158">
        <f>X34/X24*100</f>
        <v>1.089350319314955</v>
      </c>
      <c r="Y35" s="24">
        <f>'Баланс ЭЭ'!Y35</f>
        <v>0</v>
      </c>
      <c r="Z35" s="24">
        <f>'Баланс ЭЭ'!Z35</f>
        <v>0</v>
      </c>
      <c r="AA35" s="24">
        <f>'Баланс ЭЭ'!AA35</f>
        <v>3.5383608054907625</v>
      </c>
      <c r="AB35" s="38">
        <f>'Баланс ЭЭ'!AB35</f>
        <v>0</v>
      </c>
      <c r="AC35" s="158">
        <f>AC34/AC24*100</f>
        <v>4.0349382284564435</v>
      </c>
      <c r="AD35" s="24">
        <f>'Баланс ЭЭ'!AD35</f>
        <v>0</v>
      </c>
      <c r="AE35" s="24">
        <f>'Баланс ЭЭ'!AE35</f>
        <v>0</v>
      </c>
      <c r="AF35" s="24">
        <f>'Баланс ЭЭ'!AF35</f>
        <v>11.231263902022627</v>
      </c>
      <c r="AG35" s="38">
        <f>'Баланс ЭЭ'!AG35</f>
        <v>0</v>
      </c>
    </row>
    <row r="36" spans="1:33" s="44" customFormat="1" ht="25.5">
      <c r="A36" s="3"/>
      <c r="B36" s="90" t="s">
        <v>43</v>
      </c>
      <c r="C36" s="138" t="s">
        <v>41</v>
      </c>
      <c r="D36" s="35">
        <f>SUM(E36:H36)</f>
        <v>3.944836620644313</v>
      </c>
      <c r="E36" s="33"/>
      <c r="F36" s="33"/>
      <c r="G36" s="33">
        <v>3.944836620644313</v>
      </c>
      <c r="H36" s="34"/>
      <c r="I36" s="35">
        <f>SUM(J36:M36)</f>
        <v>0</v>
      </c>
      <c r="J36" s="33"/>
      <c r="K36" s="33"/>
      <c r="L36" s="33">
        <v>0</v>
      </c>
      <c r="M36" s="34"/>
      <c r="N36" s="35">
        <f>SUM(O36:R36)</f>
        <v>7.889673241288626</v>
      </c>
      <c r="O36" s="33"/>
      <c r="P36" s="33"/>
      <c r="Q36" s="33">
        <v>7.889673241288626</v>
      </c>
      <c r="R36" s="34"/>
      <c r="S36" s="35">
        <f>SUM(T36:W36)</f>
        <v>3.944836620644313</v>
      </c>
      <c r="T36" s="33"/>
      <c r="U36" s="33"/>
      <c r="V36" s="33">
        <v>3.944836620644313</v>
      </c>
      <c r="W36" s="34"/>
      <c r="X36" s="35">
        <f>SUM(Y36:AB36)</f>
        <v>0</v>
      </c>
      <c r="Y36" s="33"/>
      <c r="Z36" s="33"/>
      <c r="AA36" s="33">
        <v>0</v>
      </c>
      <c r="AB36" s="34"/>
      <c r="AC36" s="35">
        <f>SUM(AD36:AG36)</f>
        <v>7.889673241288626</v>
      </c>
      <c r="AD36" s="33"/>
      <c r="AE36" s="33"/>
      <c r="AF36" s="33">
        <v>7.889673241288626</v>
      </c>
      <c r="AG36" s="34"/>
    </row>
    <row r="37" spans="1:33" s="44" customFormat="1" ht="12.75">
      <c r="A37" s="3"/>
      <c r="B37" s="91" t="s">
        <v>44</v>
      </c>
      <c r="C37" s="139" t="s">
        <v>41</v>
      </c>
      <c r="D37" s="35">
        <f>SUM(E37:H37)</f>
        <v>101.76720085470086</v>
      </c>
      <c r="E37" s="26">
        <f>E40+E39+E38</f>
        <v>51.72952103879026</v>
      </c>
      <c r="F37" s="26">
        <f>F40+F39+F38</f>
        <v>20.179190828402366</v>
      </c>
      <c r="G37" s="26">
        <f>G40+G39+G38</f>
        <v>27.00111291913215</v>
      </c>
      <c r="H37" s="27">
        <f>H24-H34-H36</f>
        <v>2.8573760683760834</v>
      </c>
      <c r="I37" s="35">
        <f>SUM(J37:M37)</f>
        <v>105.0705851413544</v>
      </c>
      <c r="J37" s="26">
        <f>J40+J39+J38</f>
        <v>46.865095332018406</v>
      </c>
      <c r="K37" s="26">
        <f>K40+K39+K38</f>
        <v>26.266699539776464</v>
      </c>
      <c r="L37" s="26">
        <f>L40+L39+L38</f>
        <v>26.747008547008548</v>
      </c>
      <c r="M37" s="27">
        <f>M24-M34-M36</f>
        <v>5.191781722550979</v>
      </c>
      <c r="N37" s="35">
        <f>SUM(O37:R37)</f>
        <v>98.46381656804735</v>
      </c>
      <c r="O37" s="26">
        <f>O40+O39+O38</f>
        <v>56.59394674556213</v>
      </c>
      <c r="P37" s="26">
        <f>P40+P39+P38</f>
        <v>14.091682117028272</v>
      </c>
      <c r="Q37" s="26">
        <f>Q40+Q39+Q38</f>
        <v>27.255217291255757</v>
      </c>
      <c r="R37" s="27">
        <f>R24-R34-R36</f>
        <v>0.5229704142011847</v>
      </c>
      <c r="S37" s="35">
        <f>SUM(T37:W37)</f>
        <v>101.76720085470086</v>
      </c>
      <c r="T37" s="26">
        <f>T40+T39+T38</f>
        <v>51.72952103879026</v>
      </c>
      <c r="U37" s="26">
        <f>U40+U39+U38</f>
        <v>20.179190828402366</v>
      </c>
      <c r="V37" s="26">
        <f>V40+V39+V38</f>
        <v>27.00111291913215</v>
      </c>
      <c r="W37" s="27">
        <f>W24-W34-W36</f>
        <v>2.8573760683760834</v>
      </c>
      <c r="X37" s="35">
        <f>SUM(Y37:AB37)</f>
        <v>105.0705851413544</v>
      </c>
      <c r="Y37" s="26">
        <f>Y40+Y39+Y38</f>
        <v>46.865095332018406</v>
      </c>
      <c r="Z37" s="26">
        <f>Z40+Z39+Z38</f>
        <v>26.266699539776464</v>
      </c>
      <c r="AA37" s="26">
        <f>AA40+AA39+AA38</f>
        <v>26.747008547008548</v>
      </c>
      <c r="AB37" s="27">
        <f>AB24-AB34-AB36</f>
        <v>5.191781722550979</v>
      </c>
      <c r="AC37" s="35">
        <f>SUM(AD37:AG37)</f>
        <v>98.46381656804735</v>
      </c>
      <c r="AD37" s="26">
        <f>AD40+AD39+AD38</f>
        <v>56.59394674556213</v>
      </c>
      <c r="AE37" s="26">
        <f>AE40+AE39+AE38</f>
        <v>14.091682117028272</v>
      </c>
      <c r="AF37" s="26">
        <f>AF40+AF39+AF38</f>
        <v>27.255217291255757</v>
      </c>
      <c r="AG37" s="27">
        <f>AG24-AG34-AG36</f>
        <v>0.5229704142011847</v>
      </c>
    </row>
    <row r="38" spans="1:33" s="44" customFormat="1" ht="25.5">
      <c r="A38" s="3"/>
      <c r="B38" s="169" t="s">
        <v>45</v>
      </c>
      <c r="C38" s="135" t="s">
        <v>41</v>
      </c>
      <c r="D38" s="158">
        <f>SUM(E38:H38)</f>
        <v>0.586549802761356</v>
      </c>
      <c r="E38" s="33">
        <v>0.0886837606837607</v>
      </c>
      <c r="F38" s="33"/>
      <c r="G38" s="33">
        <v>0.1446531886916502</v>
      </c>
      <c r="H38" s="38">
        <f>H37-H39-H40</f>
        <v>0.3532128533859451</v>
      </c>
      <c r="I38" s="35">
        <f>SUM(J38:M38)</f>
        <v>0.6318934911242852</v>
      </c>
      <c r="J38" s="33">
        <v>0.13481919789612096</v>
      </c>
      <c r="K38" s="33"/>
      <c r="L38" s="33">
        <v>0.13063773833004602</v>
      </c>
      <c r="M38" s="38">
        <f>M37-M39-M40</f>
        <v>0.3664365548981182</v>
      </c>
      <c r="N38" s="35">
        <f>SUM(O38:R38)</f>
        <v>0.5412061143984234</v>
      </c>
      <c r="O38" s="33">
        <v>0.04254832347140039</v>
      </c>
      <c r="P38" s="33"/>
      <c r="Q38" s="33">
        <v>0.15866863905325443</v>
      </c>
      <c r="R38" s="38">
        <f>R37-R39-R40</f>
        <v>0.33998915187376855</v>
      </c>
      <c r="S38" s="158">
        <f>SUM(T38:W38)</f>
        <v>0.586549802761356</v>
      </c>
      <c r="T38" s="33">
        <v>0.0886837606837607</v>
      </c>
      <c r="U38" s="33"/>
      <c r="V38" s="33">
        <v>0.1446531886916502</v>
      </c>
      <c r="W38" s="38">
        <f>W37-W39-W40</f>
        <v>0.3532128533859451</v>
      </c>
      <c r="X38" s="35">
        <f>SUM(Y38:AB38)</f>
        <v>0.6318934911242852</v>
      </c>
      <c r="Y38" s="33">
        <v>0.13481919789612096</v>
      </c>
      <c r="Z38" s="33"/>
      <c r="AA38" s="33">
        <v>0.13063773833004602</v>
      </c>
      <c r="AB38" s="38">
        <f>AB37-AB39-AB40</f>
        <v>0.3664365548981182</v>
      </c>
      <c r="AC38" s="35">
        <f>SUM(AD38:AG38)</f>
        <v>0.5412061143984234</v>
      </c>
      <c r="AD38" s="33">
        <v>0.04254832347140039</v>
      </c>
      <c r="AE38" s="33"/>
      <c r="AF38" s="33">
        <v>0.15866863905325443</v>
      </c>
      <c r="AG38" s="38">
        <f>AG37-AG39-AG40</f>
        <v>0.33998915187376855</v>
      </c>
    </row>
    <row r="39" spans="1:33" s="44" customFormat="1" ht="13.5" thickBot="1">
      <c r="A39" s="3"/>
      <c r="B39" s="94" t="s">
        <v>46</v>
      </c>
      <c r="C39" s="166" t="s">
        <v>41</v>
      </c>
      <c r="D39" s="159">
        <f>SUM(E39:H39)</f>
        <v>62.41493244575937</v>
      </c>
      <c r="E39" s="160">
        <v>16.448286982248522</v>
      </c>
      <c r="F39" s="160">
        <v>20.179190828402366</v>
      </c>
      <c r="G39" s="160">
        <v>23.345930309007233</v>
      </c>
      <c r="H39" s="161">
        <v>2.4415243261012494</v>
      </c>
      <c r="I39" s="48">
        <f>SUM(J39:M39)</f>
        <v>68.95996055226826</v>
      </c>
      <c r="J39" s="160">
        <v>15.672781065088758</v>
      </c>
      <c r="K39" s="160">
        <v>26.266699539776464</v>
      </c>
      <c r="L39" s="160">
        <v>22.248422090729786</v>
      </c>
      <c r="M39" s="161">
        <v>4.772057856673242</v>
      </c>
      <c r="N39" s="48">
        <f>SUM(O39:R39)</f>
        <v>55.8699043392505</v>
      </c>
      <c r="O39" s="160">
        <v>17.223792899408284</v>
      </c>
      <c r="P39" s="160">
        <v>14.091682117028272</v>
      </c>
      <c r="Q39" s="160">
        <v>24.443438527284687</v>
      </c>
      <c r="R39" s="161">
        <v>0.11099079552925706</v>
      </c>
      <c r="S39" s="159">
        <f>SUM(T39:W39)</f>
        <v>62.41493244575937</v>
      </c>
      <c r="T39" s="160">
        <v>16.448286982248522</v>
      </c>
      <c r="U39" s="160">
        <v>20.179190828402366</v>
      </c>
      <c r="V39" s="160">
        <v>23.345930309007233</v>
      </c>
      <c r="W39" s="161">
        <v>2.4415243261012494</v>
      </c>
      <c r="X39" s="48">
        <f>SUM(Y39:AB39)</f>
        <v>68.95996055226826</v>
      </c>
      <c r="Y39" s="160">
        <v>15.672781065088758</v>
      </c>
      <c r="Z39" s="160">
        <v>26.266699539776464</v>
      </c>
      <c r="AA39" s="160">
        <v>22.248422090729786</v>
      </c>
      <c r="AB39" s="161">
        <v>4.772057856673242</v>
      </c>
      <c r="AC39" s="48">
        <f>SUM(AD39:AG39)</f>
        <v>55.8699043392505</v>
      </c>
      <c r="AD39" s="160">
        <v>17.223792899408284</v>
      </c>
      <c r="AE39" s="160">
        <v>14.091682117028272</v>
      </c>
      <c r="AF39" s="160">
        <v>24.443438527284687</v>
      </c>
      <c r="AG39" s="161">
        <v>0.11099079552925706</v>
      </c>
    </row>
    <row r="40" spans="1:33" s="44" customFormat="1" ht="26.25" thickBot="1">
      <c r="A40" s="3"/>
      <c r="B40" s="170" t="s">
        <v>54</v>
      </c>
      <c r="C40" s="167" t="s">
        <v>41</v>
      </c>
      <c r="D40" s="51">
        <f>SUM(E40:H40)</f>
        <v>38.765718606180144</v>
      </c>
      <c r="E40" s="162">
        <v>35.192550295857984</v>
      </c>
      <c r="F40" s="162"/>
      <c r="G40" s="162">
        <v>3.5105294214332674</v>
      </c>
      <c r="H40" s="163">
        <v>0.06263888888888888</v>
      </c>
      <c r="I40" s="51">
        <f>SUM(J40:M40)</f>
        <v>35.47873109796186</v>
      </c>
      <c r="J40" s="162">
        <v>31.05749506903353</v>
      </c>
      <c r="K40" s="162"/>
      <c r="L40" s="162">
        <v>4.3679487179487175</v>
      </c>
      <c r="M40" s="163">
        <v>0.05328731097961867</v>
      </c>
      <c r="N40" s="51">
        <f>SUM(O40:R40)</f>
        <v>42.052706114398426</v>
      </c>
      <c r="O40" s="162">
        <v>39.32760552268245</v>
      </c>
      <c r="P40" s="162"/>
      <c r="Q40" s="162">
        <v>2.6531101249178173</v>
      </c>
      <c r="R40" s="163">
        <v>0.07199046679815911</v>
      </c>
      <c r="S40" s="51">
        <f>SUM(T40:W40)</f>
        <v>38.765718606180144</v>
      </c>
      <c r="T40" s="162">
        <v>35.192550295857984</v>
      </c>
      <c r="U40" s="162"/>
      <c r="V40" s="162">
        <v>3.5105294214332674</v>
      </c>
      <c r="W40" s="163">
        <v>0.06263888888888888</v>
      </c>
      <c r="X40" s="51">
        <f>SUM(Y40:AB40)</f>
        <v>35.47873109796186</v>
      </c>
      <c r="Y40" s="162">
        <v>31.05749506903353</v>
      </c>
      <c r="Z40" s="162"/>
      <c r="AA40" s="162">
        <v>4.3679487179487175</v>
      </c>
      <c r="AB40" s="163">
        <v>0.05328731097961867</v>
      </c>
      <c r="AC40" s="51">
        <f>SUM(AD40:AG40)</f>
        <v>42.052706114398426</v>
      </c>
      <c r="AD40" s="162">
        <v>39.32760552268245</v>
      </c>
      <c r="AE40" s="162"/>
      <c r="AF40" s="162">
        <v>2.6531101249178173</v>
      </c>
      <c r="AG40" s="163">
        <v>0.07199046679815911</v>
      </c>
    </row>
    <row r="41" spans="1:33" s="133" customFormat="1" ht="13.5" thickBot="1">
      <c r="A41" s="52"/>
      <c r="B41" s="171" t="s">
        <v>26</v>
      </c>
      <c r="C41" s="168"/>
      <c r="D41" s="56" t="s">
        <v>14</v>
      </c>
      <c r="E41" s="55">
        <f>E24-E34-E36-E38-E39-E40-F27-G27</f>
        <v>0</v>
      </c>
      <c r="F41" s="55">
        <f>F24-F34-F36-F38-F39-F40-G28</f>
        <v>0</v>
      </c>
      <c r="G41" s="55">
        <f>G24-G34-G36-G38-G39-G40-H29</f>
        <v>0</v>
      </c>
      <c r="H41" s="132">
        <f>H24-H34-H36-H38-H39-H40</f>
        <v>0</v>
      </c>
      <c r="I41" s="56" t="s">
        <v>14</v>
      </c>
      <c r="J41" s="55">
        <f>J24-J34-J36-J38-J39-J40-K27-L27</f>
        <v>0</v>
      </c>
      <c r="K41" s="55">
        <f>K24-K34-K36-K38-K39-K40-L28</f>
        <v>0</v>
      </c>
      <c r="L41" s="55">
        <f>L24-L34-L36-L38-L39-L40-M29</f>
        <v>0</v>
      </c>
      <c r="M41" s="132">
        <f>M24-M34-M36-M38-M39-M40</f>
        <v>3.608224830031759E-16</v>
      </c>
      <c r="N41" s="56" t="s">
        <v>14</v>
      </c>
      <c r="O41" s="55">
        <f>O24-O34-O36-O38-O39-O40-P27-Q27</f>
        <v>0</v>
      </c>
      <c r="P41" s="55">
        <f>P24-P34-P36-P38-P39-P40-Q28</f>
        <v>0</v>
      </c>
      <c r="Q41" s="55">
        <f>Q24-Q34-Q36-Q38-Q39-Q40-R29</f>
        <v>-8.881784197001252E-16</v>
      </c>
      <c r="R41" s="132">
        <f>R24-R34-R36-R38-R39-R40</f>
        <v>0</v>
      </c>
      <c r="S41" s="56" t="s">
        <v>14</v>
      </c>
      <c r="T41" s="55">
        <f>T24-T34-T36-T38-T39-T40-U27-V27</f>
        <v>0</v>
      </c>
      <c r="U41" s="55">
        <f>U24-U34-U36-U38-U39-U40-V28</f>
        <v>0</v>
      </c>
      <c r="V41" s="55">
        <f>V24-V34-V36-V38-V39-V40-W29</f>
        <v>0</v>
      </c>
      <c r="W41" s="132">
        <f>W24-W34-W36-W38-W39-W40</f>
        <v>0</v>
      </c>
      <c r="X41" s="56" t="s">
        <v>14</v>
      </c>
      <c r="Y41" s="55">
        <f>Y24-Y34-Y36-Y38-Y39-Y40-Z27-AA27</f>
        <v>0</v>
      </c>
      <c r="Z41" s="55">
        <f>Z24-Z34-Z36-Z38-Z39-Z40-AA28</f>
        <v>0</v>
      </c>
      <c r="AA41" s="55">
        <f>AA24-AA34-AA36-AA38-AA39-AA40-AB29</f>
        <v>0</v>
      </c>
      <c r="AB41" s="132">
        <f>AB24-AB34-AB36-AB38-AB39-AB40</f>
        <v>3.608224830031759E-16</v>
      </c>
      <c r="AC41" s="56" t="s">
        <v>14</v>
      </c>
      <c r="AD41" s="55">
        <f>AD24-AD34-AD36-AD38-AD39-AD40-AE27-AF27</f>
        <v>0</v>
      </c>
      <c r="AE41" s="55">
        <f>AE24-AE34-AE36-AE38-AE39-AE40-AF28</f>
        <v>0</v>
      </c>
      <c r="AF41" s="55">
        <f>AF24-AF34-AF36-AF38-AF39-AF40-AG29</f>
        <v>-8.881784197001252E-16</v>
      </c>
      <c r="AG41" s="132">
        <f>AG24-AG34-AG36-AG38-AG39-AG40</f>
        <v>0</v>
      </c>
    </row>
    <row r="42" spans="1:22" s="44" customFormat="1" ht="12.75">
      <c r="A42" s="3"/>
      <c r="B42" s="58"/>
      <c r="C42" s="59"/>
      <c r="D42" s="60"/>
      <c r="E42" s="61"/>
      <c r="F42" s="61"/>
      <c r="G42" s="61"/>
      <c r="H42" s="61"/>
      <c r="I42" s="60"/>
      <c r="J42" s="62"/>
      <c r="K42" s="62"/>
      <c r="L42" s="62"/>
      <c r="M42" s="62"/>
      <c r="N42" s="60"/>
      <c r="O42" s="62"/>
      <c r="P42" s="62"/>
      <c r="Q42" s="62"/>
      <c r="R42" s="62"/>
      <c r="S42" s="65"/>
      <c r="T42" s="65"/>
      <c r="U42" s="65"/>
      <c r="V42" s="65"/>
    </row>
    <row r="43" spans="1:22" s="44" customFormat="1" ht="12.75">
      <c r="A43" s="3"/>
      <c r="B43" s="4" t="s">
        <v>48</v>
      </c>
      <c r="C43" s="59"/>
      <c r="D43" s="60"/>
      <c r="E43" s="61"/>
      <c r="F43" s="61"/>
      <c r="G43" s="61"/>
      <c r="H43" s="61"/>
      <c r="I43" s="60"/>
      <c r="J43" s="62"/>
      <c r="K43" s="62"/>
      <c r="L43" s="62"/>
      <c r="M43" s="62"/>
      <c r="N43" s="60"/>
      <c r="O43" s="62"/>
      <c r="P43" s="62"/>
      <c r="Q43" s="62"/>
      <c r="R43" s="62"/>
      <c r="S43" s="65"/>
      <c r="T43" s="65"/>
      <c r="U43" s="65"/>
      <c r="V43" s="65"/>
    </row>
    <row r="44" spans="1:22" s="44" customFormat="1" ht="13.5" thickBot="1">
      <c r="A44" s="3"/>
      <c r="B44" s="3"/>
      <c r="C44" s="64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33" s="44" customFormat="1" ht="12.75" customHeight="1">
      <c r="A45" s="3"/>
      <c r="B45" s="203" t="s">
        <v>1</v>
      </c>
      <c r="C45" s="203" t="s">
        <v>29</v>
      </c>
      <c r="D45" s="188" t="s">
        <v>55</v>
      </c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8" t="s">
        <v>62</v>
      </c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</row>
    <row r="46" spans="1:33" s="44" customFormat="1" ht="12.75" customHeight="1">
      <c r="A46" s="3"/>
      <c r="B46" s="204"/>
      <c r="C46" s="204"/>
      <c r="D46" s="185" t="s">
        <v>3</v>
      </c>
      <c r="E46" s="186"/>
      <c r="F46" s="186"/>
      <c r="G46" s="186"/>
      <c r="H46" s="186"/>
      <c r="I46" s="186" t="s">
        <v>4</v>
      </c>
      <c r="J46" s="186"/>
      <c r="K46" s="186"/>
      <c r="L46" s="186"/>
      <c r="M46" s="186"/>
      <c r="N46" s="186" t="s">
        <v>5</v>
      </c>
      <c r="O46" s="186"/>
      <c r="P46" s="186"/>
      <c r="Q46" s="186"/>
      <c r="R46" s="187"/>
      <c r="S46" s="185" t="s">
        <v>3</v>
      </c>
      <c r="T46" s="186"/>
      <c r="U46" s="186"/>
      <c r="V46" s="186"/>
      <c r="W46" s="186"/>
      <c r="X46" s="186" t="s">
        <v>4</v>
      </c>
      <c r="Y46" s="186"/>
      <c r="Z46" s="186"/>
      <c r="AA46" s="186"/>
      <c r="AB46" s="186"/>
      <c r="AC46" s="186" t="s">
        <v>5</v>
      </c>
      <c r="AD46" s="186"/>
      <c r="AE46" s="186"/>
      <c r="AF46" s="186"/>
      <c r="AG46" s="187"/>
    </row>
    <row r="47" spans="1:33" s="44" customFormat="1" ht="13.5" thickBot="1">
      <c r="A47" s="3"/>
      <c r="B47" s="208"/>
      <c r="C47" s="205"/>
      <c r="D47" s="11" t="s">
        <v>6</v>
      </c>
      <c r="E47" s="12" t="s">
        <v>7</v>
      </c>
      <c r="F47" s="12" t="s">
        <v>8</v>
      </c>
      <c r="G47" s="12" t="s">
        <v>9</v>
      </c>
      <c r="H47" s="12" t="s">
        <v>10</v>
      </c>
      <c r="I47" s="13" t="s">
        <v>6</v>
      </c>
      <c r="J47" s="13" t="s">
        <v>7</v>
      </c>
      <c r="K47" s="13" t="s">
        <v>8</v>
      </c>
      <c r="L47" s="13" t="s">
        <v>9</v>
      </c>
      <c r="M47" s="13" t="s">
        <v>10</v>
      </c>
      <c r="N47" s="12" t="s">
        <v>6</v>
      </c>
      <c r="O47" s="12" t="s">
        <v>7</v>
      </c>
      <c r="P47" s="12" t="s">
        <v>8</v>
      </c>
      <c r="Q47" s="12" t="s">
        <v>9</v>
      </c>
      <c r="R47" s="14" t="s">
        <v>10</v>
      </c>
      <c r="S47" s="11" t="s">
        <v>6</v>
      </c>
      <c r="T47" s="12" t="s">
        <v>7</v>
      </c>
      <c r="U47" s="12" t="s">
        <v>8</v>
      </c>
      <c r="V47" s="12" t="s">
        <v>9</v>
      </c>
      <c r="W47" s="12" t="s">
        <v>10</v>
      </c>
      <c r="X47" s="13" t="s">
        <v>6</v>
      </c>
      <c r="Y47" s="13" t="s">
        <v>7</v>
      </c>
      <c r="Z47" s="13" t="s">
        <v>8</v>
      </c>
      <c r="AA47" s="13" t="s">
        <v>9</v>
      </c>
      <c r="AB47" s="13" t="s">
        <v>10</v>
      </c>
      <c r="AC47" s="12" t="s">
        <v>6</v>
      </c>
      <c r="AD47" s="12" t="s">
        <v>7</v>
      </c>
      <c r="AE47" s="12" t="s">
        <v>8</v>
      </c>
      <c r="AF47" s="12" t="s">
        <v>9</v>
      </c>
      <c r="AG47" s="14" t="s">
        <v>10</v>
      </c>
    </row>
    <row r="48" spans="1:33" s="44" customFormat="1" ht="12.75">
      <c r="A48" s="3"/>
      <c r="B48" s="16" t="s">
        <v>40</v>
      </c>
      <c r="C48" s="17" t="s">
        <v>41</v>
      </c>
      <c r="D48" s="68">
        <f>D61+D60+D58</f>
        <v>65.18395211350477</v>
      </c>
      <c r="E48" s="69">
        <f>(G51+F51+E61+E60)/(1-E59/100)</f>
        <v>56.74788703671617</v>
      </c>
      <c r="F48" s="69">
        <f>(G52+F61+F60)/(1-F59/100)</f>
        <v>4.53126472643676</v>
      </c>
      <c r="G48" s="69">
        <f>(H53+G61+G60)/(1-G59/100)</f>
        <v>28.117462841106413</v>
      </c>
      <c r="H48" s="70">
        <f>(H61+H60)/(1-H59/100)</f>
        <v>2.7947371794871945</v>
      </c>
      <c r="I48" s="68">
        <f>I61+I60+I58</f>
        <v>70.58701646671061</v>
      </c>
      <c r="J48" s="69">
        <f>(L51+K51+J61+J60)/(1-J59/100)</f>
        <v>61.83088124736689</v>
      </c>
      <c r="K48" s="69">
        <f>(L52+K61+K60)/(1-K59/100)</f>
        <v>3.677865542903966</v>
      </c>
      <c r="L48" s="69">
        <f>(M53+L61+L60)/(1-L59/100)</f>
        <v>28.124956103227007</v>
      </c>
      <c r="M48" s="70">
        <f>(M61+M60)/(1-M59/100)</f>
        <v>5.13849441157136</v>
      </c>
      <c r="N48" s="68">
        <f>N61+N60+N58</f>
        <v>59.5454823653956</v>
      </c>
      <c r="O48" s="69">
        <f>(Q51+P51+O61+O60)/(1-O59/100)</f>
        <v>52.4484163770735</v>
      </c>
      <c r="P48" s="69">
        <f>(Q52+P61+P60)/(1-P59/100)</f>
        <v>4.214390497493028</v>
      </c>
      <c r="Q48" s="69">
        <f>(R53+Q61+Q60)/(1-Q59/100)</f>
        <v>27.907561776570958</v>
      </c>
      <c r="R48" s="70">
        <f>(R61+R60)/(1-R59/100)</f>
        <v>0.4509799474030256</v>
      </c>
      <c r="S48" s="68">
        <f>S61+S60+S58</f>
        <v>65.18395211350477</v>
      </c>
      <c r="T48" s="69">
        <f>(V51+U51+T61+T60)/(1-T59/100)</f>
        <v>56.74788703671617</v>
      </c>
      <c r="U48" s="69">
        <f>(V52+U61+U60)/(1-U59/100)</f>
        <v>4.53126472643676</v>
      </c>
      <c r="V48" s="69">
        <f>(W53+V61+V60)/(1-V59/100)</f>
        <v>28.117462841106413</v>
      </c>
      <c r="W48" s="70">
        <f>(W61+W60)/(1-W59/100)</f>
        <v>2.7947371794871945</v>
      </c>
      <c r="X48" s="68">
        <f>X61+X60+X58</f>
        <v>70.58701646671061</v>
      </c>
      <c r="Y48" s="69">
        <f>(AA51+Z51+Y61+Y60)/(1-Y59/100)</f>
        <v>61.83088124736689</v>
      </c>
      <c r="Z48" s="69">
        <f>(AA52+Z61+Z60)/(1-Z59/100)</f>
        <v>3.677865542903966</v>
      </c>
      <c r="AA48" s="69">
        <f>(AB53+AA61+AA60)/(1-AA59/100)</f>
        <v>28.124956103227007</v>
      </c>
      <c r="AB48" s="70">
        <f>(AB61+AB60)/(1-AB59/100)</f>
        <v>5.13849441157136</v>
      </c>
      <c r="AC48" s="68">
        <f>AC61+AC60+AC58</f>
        <v>59.5454823653956</v>
      </c>
      <c r="AD48" s="69">
        <f>(AF51+AE51+AD61+AD60)/(1-AD59/100)</f>
        <v>52.4484163770735</v>
      </c>
      <c r="AE48" s="69">
        <f>(AF52+AE61+AE60)/(1-AE59/100)</f>
        <v>4.214390497493028</v>
      </c>
      <c r="AF48" s="69">
        <f>(AG53+AF61+AF60)/(1-AF59/100)</f>
        <v>27.907561776570958</v>
      </c>
      <c r="AG48" s="70">
        <f>(AG61+AG60)/(1-AG59/100)</f>
        <v>0.4509799474030256</v>
      </c>
    </row>
    <row r="49" spans="1:33" s="44" customFormat="1" ht="12.75">
      <c r="A49" s="3"/>
      <c r="B49" s="176" t="s">
        <v>13</v>
      </c>
      <c r="C49" s="22" t="s">
        <v>41</v>
      </c>
      <c r="D49" s="72" t="s">
        <v>14</v>
      </c>
      <c r="E49" s="73" t="s">
        <v>14</v>
      </c>
      <c r="F49" s="74">
        <f>F51</f>
        <v>0</v>
      </c>
      <c r="G49" s="74">
        <f>G51+G52</f>
        <v>24.562990191818283</v>
      </c>
      <c r="H49" s="75">
        <f>H53</f>
        <v>2.444409478423476</v>
      </c>
      <c r="I49" s="72" t="s">
        <v>14</v>
      </c>
      <c r="J49" s="73" t="s">
        <v>14</v>
      </c>
      <c r="K49" s="74">
        <f>K51</f>
        <v>0</v>
      </c>
      <c r="L49" s="74">
        <f>L51+L52</f>
        <v>23.434446987509514</v>
      </c>
      <c r="M49" s="75">
        <f>M53</f>
        <v>4.750733850849114</v>
      </c>
      <c r="N49" s="72" t="s">
        <v>14</v>
      </c>
      <c r="O49" s="73" t="s">
        <v>14</v>
      </c>
      <c r="P49" s="74">
        <f>P51</f>
        <v>0</v>
      </c>
      <c r="Q49" s="74">
        <f>Q51+Q52</f>
        <v>25.304783534658576</v>
      </c>
      <c r="R49" s="75">
        <f>R53</f>
        <v>0.17108269848633614</v>
      </c>
      <c r="S49" s="72" t="s">
        <v>14</v>
      </c>
      <c r="T49" s="73" t="s">
        <v>14</v>
      </c>
      <c r="U49" s="74">
        <f>U51</f>
        <v>0</v>
      </c>
      <c r="V49" s="74">
        <f>V51+V52</f>
        <v>24.562990191818283</v>
      </c>
      <c r="W49" s="75">
        <f>W53</f>
        <v>2.444409478423476</v>
      </c>
      <c r="X49" s="72" t="s">
        <v>14</v>
      </c>
      <c r="Y49" s="73" t="s">
        <v>14</v>
      </c>
      <c r="Z49" s="74">
        <f>Z51</f>
        <v>0</v>
      </c>
      <c r="AA49" s="74">
        <f>AA51+AA52</f>
        <v>23.434446987509514</v>
      </c>
      <c r="AB49" s="75">
        <f>AB53</f>
        <v>4.750733850849114</v>
      </c>
      <c r="AC49" s="72" t="s">
        <v>14</v>
      </c>
      <c r="AD49" s="73" t="s">
        <v>14</v>
      </c>
      <c r="AE49" s="74">
        <f>AE51</f>
        <v>0</v>
      </c>
      <c r="AF49" s="74">
        <f>AF51+AF52</f>
        <v>25.304783534658576</v>
      </c>
      <c r="AG49" s="75">
        <f>AG53</f>
        <v>0.17108269848633614</v>
      </c>
    </row>
    <row r="50" spans="1:33" s="44" customFormat="1" ht="12.75">
      <c r="A50" s="3"/>
      <c r="B50" s="176" t="s">
        <v>15</v>
      </c>
      <c r="C50" s="22" t="s">
        <v>41</v>
      </c>
      <c r="D50" s="72" t="s">
        <v>14</v>
      </c>
      <c r="E50" s="73" t="s">
        <v>14</v>
      </c>
      <c r="F50" s="73" t="s">
        <v>14</v>
      </c>
      <c r="G50" s="73" t="s">
        <v>14</v>
      </c>
      <c r="H50" s="76" t="s">
        <v>14</v>
      </c>
      <c r="I50" s="72" t="s">
        <v>14</v>
      </c>
      <c r="J50" s="73" t="s">
        <v>14</v>
      </c>
      <c r="K50" s="73" t="s">
        <v>14</v>
      </c>
      <c r="L50" s="73" t="s">
        <v>14</v>
      </c>
      <c r="M50" s="76" t="s">
        <v>14</v>
      </c>
      <c r="N50" s="72" t="s">
        <v>14</v>
      </c>
      <c r="O50" s="73" t="s">
        <v>14</v>
      </c>
      <c r="P50" s="73" t="s">
        <v>14</v>
      </c>
      <c r="Q50" s="73" t="s">
        <v>14</v>
      </c>
      <c r="R50" s="76" t="s">
        <v>14</v>
      </c>
      <c r="S50" s="72" t="s">
        <v>14</v>
      </c>
      <c r="T50" s="73" t="s">
        <v>14</v>
      </c>
      <c r="U50" s="73" t="s">
        <v>14</v>
      </c>
      <c r="V50" s="73" t="s">
        <v>14</v>
      </c>
      <c r="W50" s="76" t="s">
        <v>14</v>
      </c>
      <c r="X50" s="72" t="s">
        <v>14</v>
      </c>
      <c r="Y50" s="73" t="s">
        <v>14</v>
      </c>
      <c r="Z50" s="73" t="s">
        <v>14</v>
      </c>
      <c r="AA50" s="73" t="s">
        <v>14</v>
      </c>
      <c r="AB50" s="76" t="s">
        <v>14</v>
      </c>
      <c r="AC50" s="72" t="s">
        <v>14</v>
      </c>
      <c r="AD50" s="73" t="s">
        <v>14</v>
      </c>
      <c r="AE50" s="73" t="s">
        <v>14</v>
      </c>
      <c r="AF50" s="73" t="s">
        <v>14</v>
      </c>
      <c r="AG50" s="76" t="s">
        <v>14</v>
      </c>
    </row>
    <row r="51" spans="1:33" s="44" customFormat="1" ht="12.75">
      <c r="A51" s="3"/>
      <c r="B51" s="177" t="s">
        <v>7</v>
      </c>
      <c r="C51" s="30" t="s">
        <v>41</v>
      </c>
      <c r="D51" s="78" t="s">
        <v>14</v>
      </c>
      <c r="E51" s="79" t="s">
        <v>14</v>
      </c>
      <c r="F51" s="74">
        <f>IF(F24=0,0,F27/F24*F48)</f>
        <v>0</v>
      </c>
      <c r="G51" s="74">
        <f>IF(G24=0,0,G27/G24*G48)</f>
        <v>40.21091629378389</v>
      </c>
      <c r="H51" s="80" t="s">
        <v>14</v>
      </c>
      <c r="I51" s="78" t="s">
        <v>14</v>
      </c>
      <c r="J51" s="79" t="s">
        <v>14</v>
      </c>
      <c r="K51" s="74">
        <f>IF(K24=0,0,K27/K24*K48)</f>
        <v>0</v>
      </c>
      <c r="L51" s="74">
        <f>IF(L24=0,0,L27/L24*L48)</f>
        <v>46.02328098438201</v>
      </c>
      <c r="M51" s="76" t="s">
        <v>14</v>
      </c>
      <c r="N51" s="78" t="s">
        <v>14</v>
      </c>
      <c r="O51" s="79" t="s">
        <v>14</v>
      </c>
      <c r="P51" s="74">
        <f>IF(P24=0,0,P27/P24*P48)</f>
        <v>0</v>
      </c>
      <c r="Q51" s="74">
        <f>IF(Q24=0,0,Q27/Q24*Q48)</f>
        <v>35.18207515419382</v>
      </c>
      <c r="R51" s="76" t="s">
        <v>14</v>
      </c>
      <c r="S51" s="78" t="s">
        <v>14</v>
      </c>
      <c r="T51" s="79" t="s">
        <v>14</v>
      </c>
      <c r="U51" s="74">
        <f>IF(U24=0,0,U27/U24*U48)</f>
        <v>0</v>
      </c>
      <c r="V51" s="74">
        <f>IF(V24=0,0,V27/V24*V48)</f>
        <v>40.21091629378389</v>
      </c>
      <c r="W51" s="80" t="s">
        <v>14</v>
      </c>
      <c r="X51" s="78" t="s">
        <v>14</v>
      </c>
      <c r="Y51" s="79" t="s">
        <v>14</v>
      </c>
      <c r="Z51" s="74">
        <f>IF(Z24=0,0,Z27/Z24*Z48)</f>
        <v>0</v>
      </c>
      <c r="AA51" s="74">
        <f>IF(AA24=0,0,AA27/AA24*AA48)</f>
        <v>46.02328098438201</v>
      </c>
      <c r="AB51" s="76" t="s">
        <v>14</v>
      </c>
      <c r="AC51" s="78" t="s">
        <v>14</v>
      </c>
      <c r="AD51" s="79" t="s">
        <v>14</v>
      </c>
      <c r="AE51" s="74">
        <f>IF(AE24=0,0,AE27/AE24*AE48)</f>
        <v>0</v>
      </c>
      <c r="AF51" s="74">
        <f>IF(AF24=0,0,AF27/AF24*AF48)</f>
        <v>35.18207515419382</v>
      </c>
      <c r="AG51" s="76" t="s">
        <v>14</v>
      </c>
    </row>
    <row r="52" spans="1:33" s="44" customFormat="1" ht="12.75">
      <c r="A52" s="3"/>
      <c r="B52" s="177" t="s">
        <v>8</v>
      </c>
      <c r="C52" s="30" t="s">
        <v>41</v>
      </c>
      <c r="D52" s="78" t="s">
        <v>14</v>
      </c>
      <c r="E52" s="79" t="s">
        <v>14</v>
      </c>
      <c r="F52" s="73" t="s">
        <v>14</v>
      </c>
      <c r="G52" s="74">
        <f>IF(G24=0,0,G28/G24*G48)</f>
        <v>-15.647926101965606</v>
      </c>
      <c r="H52" s="80" t="s">
        <v>14</v>
      </c>
      <c r="I52" s="78" t="s">
        <v>14</v>
      </c>
      <c r="J52" s="79" t="s">
        <v>14</v>
      </c>
      <c r="K52" s="79" t="s">
        <v>14</v>
      </c>
      <c r="L52" s="74">
        <f>IF(L24=0,0,L28/L24*L48)</f>
        <v>-22.5888339968725</v>
      </c>
      <c r="M52" s="76" t="s">
        <v>14</v>
      </c>
      <c r="N52" s="78" t="s">
        <v>14</v>
      </c>
      <c r="O52" s="79" t="s">
        <v>14</v>
      </c>
      <c r="P52" s="79" t="s">
        <v>14</v>
      </c>
      <c r="Q52" s="74">
        <f>IF(Q24=0,0,Q28/Q24*Q48)</f>
        <v>-9.877291619535244</v>
      </c>
      <c r="R52" s="76" t="s">
        <v>14</v>
      </c>
      <c r="S52" s="78" t="s">
        <v>14</v>
      </c>
      <c r="T52" s="79" t="s">
        <v>14</v>
      </c>
      <c r="U52" s="73" t="s">
        <v>14</v>
      </c>
      <c r="V52" s="74">
        <f>IF(V24=0,0,V28/V24*V48)</f>
        <v>-15.647926101965606</v>
      </c>
      <c r="W52" s="80" t="s">
        <v>14</v>
      </c>
      <c r="X52" s="78" t="s">
        <v>14</v>
      </c>
      <c r="Y52" s="79" t="s">
        <v>14</v>
      </c>
      <c r="Z52" s="79" t="s">
        <v>14</v>
      </c>
      <c r="AA52" s="74">
        <f>IF(AA24=0,0,AA28/AA24*AA48)</f>
        <v>-22.5888339968725</v>
      </c>
      <c r="AB52" s="76" t="s">
        <v>14</v>
      </c>
      <c r="AC52" s="78" t="s">
        <v>14</v>
      </c>
      <c r="AD52" s="79" t="s">
        <v>14</v>
      </c>
      <c r="AE52" s="79" t="s">
        <v>14</v>
      </c>
      <c r="AF52" s="74">
        <f>IF(AF24=0,0,AF28/AF24*AF48)</f>
        <v>-9.877291619535244</v>
      </c>
      <c r="AG52" s="76" t="s">
        <v>14</v>
      </c>
    </row>
    <row r="53" spans="1:33" s="44" customFormat="1" ht="12.75">
      <c r="A53" s="3"/>
      <c r="B53" s="177" t="s">
        <v>9</v>
      </c>
      <c r="C53" s="30" t="s">
        <v>41</v>
      </c>
      <c r="D53" s="78" t="s">
        <v>14</v>
      </c>
      <c r="E53" s="79" t="s">
        <v>14</v>
      </c>
      <c r="F53" s="79" t="s">
        <v>14</v>
      </c>
      <c r="G53" s="79" t="s">
        <v>14</v>
      </c>
      <c r="H53" s="75">
        <f>IF(H24=0,0,H29/H24*H48)</f>
        <v>2.444409478423476</v>
      </c>
      <c r="I53" s="78" t="s">
        <v>14</v>
      </c>
      <c r="J53" s="79" t="s">
        <v>14</v>
      </c>
      <c r="K53" s="79" t="s">
        <v>14</v>
      </c>
      <c r="L53" s="79" t="s">
        <v>14</v>
      </c>
      <c r="M53" s="75">
        <f>IF(M24=0,0,M29/M24*M48)</f>
        <v>4.750733850849114</v>
      </c>
      <c r="N53" s="78" t="s">
        <v>14</v>
      </c>
      <c r="O53" s="79" t="s">
        <v>14</v>
      </c>
      <c r="P53" s="79" t="s">
        <v>14</v>
      </c>
      <c r="Q53" s="79" t="s">
        <v>14</v>
      </c>
      <c r="R53" s="75">
        <f>IF(R24=0,0,R29/R24*R48)</f>
        <v>0.17108269848633614</v>
      </c>
      <c r="S53" s="78" t="s">
        <v>14</v>
      </c>
      <c r="T53" s="79" t="s">
        <v>14</v>
      </c>
      <c r="U53" s="79" t="s">
        <v>14</v>
      </c>
      <c r="V53" s="79" t="s">
        <v>14</v>
      </c>
      <c r="W53" s="75">
        <f>IF(W24=0,0,W29/W24*W48)</f>
        <v>2.444409478423476</v>
      </c>
      <c r="X53" s="78" t="s">
        <v>14</v>
      </c>
      <c r="Y53" s="79" t="s">
        <v>14</v>
      </c>
      <c r="Z53" s="79" t="s">
        <v>14</v>
      </c>
      <c r="AA53" s="79" t="s">
        <v>14</v>
      </c>
      <c r="AB53" s="75">
        <f>IF(AB24=0,0,AB29/AB24*AB48)</f>
        <v>4.750733850849114</v>
      </c>
      <c r="AC53" s="78" t="s">
        <v>14</v>
      </c>
      <c r="AD53" s="79" t="s">
        <v>14</v>
      </c>
      <c r="AE53" s="79" t="s">
        <v>14</v>
      </c>
      <c r="AF53" s="79" t="s">
        <v>14</v>
      </c>
      <c r="AG53" s="75">
        <f>IF(AG24=0,0,AG29/AG24*AG48)</f>
        <v>0.17108269848633614</v>
      </c>
    </row>
    <row r="54" spans="1:33" s="44" customFormat="1" ht="12.75">
      <c r="A54" s="3"/>
      <c r="B54" s="177" t="s">
        <v>16</v>
      </c>
      <c r="C54" s="30" t="s">
        <v>41</v>
      </c>
      <c r="D54" s="81">
        <f>SUM(E54:H54)</f>
        <v>15.718312801828569</v>
      </c>
      <c r="E54" s="74">
        <f>IF(E24=0,0,E30/E24*E48)</f>
        <v>12.861058337906881</v>
      </c>
      <c r="F54" s="74">
        <f>IF(F24=0,0,F30/F24*F48)</f>
        <v>0</v>
      </c>
      <c r="G54" s="74">
        <f>IF(G24=0,0,G30/G24*G48)</f>
        <v>2.8572544639216875</v>
      </c>
      <c r="H54" s="75">
        <f>IF(H24=0,0,H30/H24*H48)</f>
        <v>0</v>
      </c>
      <c r="I54" s="81">
        <f>SUM(J54:M54)</f>
        <v>20.87007880879456</v>
      </c>
      <c r="J54" s="74">
        <f>IF(J24=0,0,J30/J24*J48)</f>
        <v>17.043931489716726</v>
      </c>
      <c r="K54" s="74">
        <f>IF(K24=0,0,K30/K24*K48)</f>
        <v>0</v>
      </c>
      <c r="L54" s="74">
        <f>IF(L24=0,0,L30/L24*L48)</f>
        <v>3.8261473190778323</v>
      </c>
      <c r="M54" s="75">
        <f>IF(M24=0,0,M30/M24*M48)</f>
        <v>0</v>
      </c>
      <c r="N54" s="81">
        <f>SUM(O54:R54)</f>
        <v>11.516739981788682</v>
      </c>
      <c r="O54" s="74">
        <f>IF(O24=0,0,O30/O24*O48)</f>
        <v>9.469895352555953</v>
      </c>
      <c r="P54" s="74">
        <f>IF(P24=0,0,P30/P24*P48)</f>
        <v>0</v>
      </c>
      <c r="Q54" s="74">
        <f>IF(Q24=0,0,Q30/Q24*Q48)</f>
        <v>2.0468446292327274</v>
      </c>
      <c r="R54" s="75">
        <f>IF(R24=0,0,R30/R24*R48)</f>
        <v>0</v>
      </c>
      <c r="S54" s="81">
        <f>SUM(T54:W54)</f>
        <v>15.718312801828569</v>
      </c>
      <c r="T54" s="74">
        <f>IF(T24=0,0,T30/T24*T48)</f>
        <v>12.861058337906881</v>
      </c>
      <c r="U54" s="74">
        <f>IF(U24=0,0,U30/U24*U48)</f>
        <v>0</v>
      </c>
      <c r="V54" s="74">
        <f>IF(V24=0,0,V30/V24*V48)</f>
        <v>2.8572544639216875</v>
      </c>
      <c r="W54" s="75">
        <f>IF(W24=0,0,W30/W24*W48)</f>
        <v>0</v>
      </c>
      <c r="X54" s="81">
        <f>SUM(Y54:AB54)</f>
        <v>20.87007880879456</v>
      </c>
      <c r="Y54" s="74">
        <f>IF(Y24=0,0,Y30/Y24*Y48)</f>
        <v>17.043931489716726</v>
      </c>
      <c r="Z54" s="74">
        <f>IF(Z24=0,0,Z30/Z24*Z48)</f>
        <v>0</v>
      </c>
      <c r="AA54" s="74">
        <f>IF(AA24=0,0,AA30/AA24*AA48)</f>
        <v>3.8261473190778323</v>
      </c>
      <c r="AB54" s="75">
        <f>IF(AB24=0,0,AB30/AB24*AB48)</f>
        <v>0</v>
      </c>
      <c r="AC54" s="81">
        <f>SUM(AD54:AG54)</f>
        <v>11.516739981788682</v>
      </c>
      <c r="AD54" s="74">
        <f>IF(AD24=0,0,AD30/AD24*AD48)</f>
        <v>9.469895352555953</v>
      </c>
      <c r="AE54" s="74">
        <f>IF(AE24=0,0,AE30/AE24*AE48)</f>
        <v>0</v>
      </c>
      <c r="AF54" s="74">
        <f>IF(AF24=0,0,AF30/AF24*AF48)</f>
        <v>2.0468446292327274</v>
      </c>
      <c r="AG54" s="75">
        <f>IF(AG24=0,0,AG30/AG24*AG48)</f>
        <v>0</v>
      </c>
    </row>
    <row r="55" spans="1:33" s="44" customFormat="1" ht="12.75">
      <c r="A55" s="3"/>
      <c r="B55" s="177" t="s">
        <v>17</v>
      </c>
      <c r="C55" s="30" t="s">
        <v>41</v>
      </c>
      <c r="D55" s="81">
        <f>SUM(E55:H55)</f>
        <v>2.594978503367425</v>
      </c>
      <c r="E55" s="74">
        <f>IF(E24=0,0,E31/E24*E48)</f>
        <v>2.594978503367425</v>
      </c>
      <c r="F55" s="74">
        <f>IF(F24=0,0,F31/F24*F48)</f>
        <v>0</v>
      </c>
      <c r="G55" s="74">
        <f>IF(G24=0,0,G31/G24*G48)</f>
        <v>0</v>
      </c>
      <c r="H55" s="75">
        <f>IF(H24=0,0,H31/H24*H48)</f>
        <v>0</v>
      </c>
      <c r="I55" s="81">
        <f>SUM(J55:M55)</f>
        <v>2.6615140367438856</v>
      </c>
      <c r="J55" s="74">
        <f>IF(J24=0,0,J31/J24*J48)</f>
        <v>2.6615140367438856</v>
      </c>
      <c r="K55" s="74">
        <f>IF(K24=0,0,K31/K24*K48)</f>
        <v>0</v>
      </c>
      <c r="L55" s="74">
        <f>IF(L24=0,0,L31/L24*L48)</f>
        <v>0</v>
      </c>
      <c r="M55" s="75">
        <f>IF(M24=0,0,M31/M24*M48)</f>
        <v>0</v>
      </c>
      <c r="N55" s="81">
        <f>SUM(O55:R55)</f>
        <v>2.530656339406635</v>
      </c>
      <c r="O55" s="74">
        <f>IF(O24=0,0,O31/O24*O48)</f>
        <v>2.530656339406635</v>
      </c>
      <c r="P55" s="74">
        <f>IF(P24=0,0,P31/P24*P48)</f>
        <v>0</v>
      </c>
      <c r="Q55" s="74">
        <f>IF(Q24=0,0,Q31/Q24*Q48)</f>
        <v>0</v>
      </c>
      <c r="R55" s="75">
        <f>IF(R24=0,0,R31/R24*R48)</f>
        <v>0</v>
      </c>
      <c r="S55" s="81">
        <f>SUM(T55:W55)</f>
        <v>2.594978503367425</v>
      </c>
      <c r="T55" s="74">
        <f>IF(T24=0,0,T31/T24*T48)</f>
        <v>2.594978503367425</v>
      </c>
      <c r="U55" s="74">
        <f>IF(U24=0,0,U31/U24*U48)</f>
        <v>0</v>
      </c>
      <c r="V55" s="74">
        <f>IF(V24=0,0,V31/V24*V48)</f>
        <v>0</v>
      </c>
      <c r="W55" s="75">
        <f>IF(W24=0,0,W31/W24*W48)</f>
        <v>0</v>
      </c>
      <c r="X55" s="81">
        <f>SUM(Y55:AB55)</f>
        <v>2.6615140367438856</v>
      </c>
      <c r="Y55" s="74">
        <f>IF(Y24=0,0,Y31/Y24*Y48)</f>
        <v>2.6615140367438856</v>
      </c>
      <c r="Z55" s="74">
        <f>IF(Z24=0,0,Z31/Z24*Z48)</f>
        <v>0</v>
      </c>
      <c r="AA55" s="74">
        <f>IF(AA24=0,0,AA31/AA24*AA48)</f>
        <v>0</v>
      </c>
      <c r="AB55" s="75">
        <f>IF(AB24=0,0,AB31/AB24*AB48)</f>
        <v>0</v>
      </c>
      <c r="AC55" s="81">
        <f>SUM(AD55:AG55)</f>
        <v>2.530656339406635</v>
      </c>
      <c r="AD55" s="74">
        <f>IF(AD24=0,0,AD31/AD24*AD48)</f>
        <v>2.530656339406635</v>
      </c>
      <c r="AE55" s="74">
        <f>IF(AE24=0,0,AE31/AE24*AE48)</f>
        <v>0</v>
      </c>
      <c r="AF55" s="74">
        <f>IF(AF24=0,0,AF31/AF24*AF48)</f>
        <v>0</v>
      </c>
      <c r="AG55" s="75">
        <f>IF(AG24=0,0,AG31/AG24*AG48)</f>
        <v>0</v>
      </c>
    </row>
    <row r="56" spans="1:33" s="44" customFormat="1" ht="12.75">
      <c r="A56" s="3"/>
      <c r="B56" s="29" t="s">
        <v>53</v>
      </c>
      <c r="C56" s="30" t="s">
        <v>41</v>
      </c>
      <c r="D56" s="81">
        <f>SUM(E56:H56)</f>
        <v>42.28243791254954</v>
      </c>
      <c r="E56" s="74">
        <f>IF(E24=0,0,E32/E24*E48)</f>
        <v>41.29185019544187</v>
      </c>
      <c r="F56" s="74">
        <f>IF(F24=0,0,F32/F24*F48)</f>
        <v>0</v>
      </c>
      <c r="G56" s="74">
        <f>IF(G24=0,0,G32/G24*G48)</f>
        <v>0.6424541006883548</v>
      </c>
      <c r="H56" s="75">
        <f>IF(H24=0,0,H32/H24*H48)</f>
        <v>0.348133616419317</v>
      </c>
      <c r="I56" s="81">
        <f>SUM(J56:M56)</f>
        <v>43.31297034958138</v>
      </c>
      <c r="J56" s="74">
        <f>IF(J24=0,0,J32/J24*J48)</f>
        <v>42.125435720906275</v>
      </c>
      <c r="K56" s="74">
        <f>IF(K24=0,0,K32/K24*K48)</f>
        <v>0</v>
      </c>
      <c r="L56" s="74">
        <f>IF(L24=0,0,L32/L24*L48)</f>
        <v>0.8018563532260764</v>
      </c>
      <c r="M56" s="75">
        <f>IF(M24=0,0,M32/M24*M48)</f>
        <v>0.3856782754490268</v>
      </c>
      <c r="N56" s="81">
        <f>SUM(O56:R56)</f>
        <v>41.2335833633754</v>
      </c>
      <c r="O56" s="74">
        <f>IF(O24=0,0,O32/O24*O48)</f>
        <v>40.44786468511091</v>
      </c>
      <c r="P56" s="74">
        <f>IF(P24=0,0,P32/P24*P48)</f>
        <v>0</v>
      </c>
      <c r="Q56" s="74">
        <f>IF(Q24=0,0,Q32/Q24*Q48)</f>
        <v>0.5078760851844509</v>
      </c>
      <c r="R56" s="75">
        <f>IF(R24=0,0,R32/R24*R48)</f>
        <v>0.27784259308004533</v>
      </c>
      <c r="S56" s="81">
        <f>SUM(T56:W56)</f>
        <v>42.28243791254954</v>
      </c>
      <c r="T56" s="74">
        <f>IF(T24=0,0,T32/T24*T48)</f>
        <v>41.29185019544187</v>
      </c>
      <c r="U56" s="74">
        <f>IF(U24=0,0,U32/U24*U48)</f>
        <v>0</v>
      </c>
      <c r="V56" s="74">
        <f>IF(V24=0,0,V32/V24*V48)</f>
        <v>0.6424541006883548</v>
      </c>
      <c r="W56" s="75">
        <f>IF(W24=0,0,W32/W24*W48)</f>
        <v>0.348133616419317</v>
      </c>
      <c r="X56" s="81">
        <f>SUM(Y56:AB56)</f>
        <v>43.31297034958138</v>
      </c>
      <c r="Y56" s="74">
        <f>IF(Y24=0,0,Y32/Y24*Y48)</f>
        <v>42.125435720906275</v>
      </c>
      <c r="Z56" s="74">
        <f>IF(Z24=0,0,Z32/Z24*Z48)</f>
        <v>0</v>
      </c>
      <c r="AA56" s="74">
        <f>IF(AA24=0,0,AA32/AA24*AA48)</f>
        <v>0.8018563532260764</v>
      </c>
      <c r="AB56" s="75">
        <f>IF(AB24=0,0,AB32/AB24*AB48)</f>
        <v>0.3856782754490268</v>
      </c>
      <c r="AC56" s="81">
        <f>SUM(AD56:AG56)</f>
        <v>41.2335833633754</v>
      </c>
      <c r="AD56" s="74">
        <f>IF(AD24=0,0,AD32/AD24*AD48)</f>
        <v>40.44786468511091</v>
      </c>
      <c r="AE56" s="74">
        <f>IF(AE24=0,0,AE32/AE24*AE48)</f>
        <v>0</v>
      </c>
      <c r="AF56" s="74">
        <f>IF(AF24=0,0,AF32/AF24*AF48)</f>
        <v>0.5078760851844509</v>
      </c>
      <c r="AG56" s="75">
        <f>IF(AG24=0,0,AG32/AG24*AG48)</f>
        <v>0.27784259308004533</v>
      </c>
    </row>
    <row r="57" spans="1:33" s="44" customFormat="1" ht="13.5" customHeight="1">
      <c r="A57" s="3"/>
      <c r="B57" s="29" t="s">
        <v>42</v>
      </c>
      <c r="C57" s="30" t="s">
        <v>41</v>
      </c>
      <c r="D57" s="81">
        <f>SUM(E57:H57)</f>
        <v>0.056958169322487345</v>
      </c>
      <c r="E57" s="74">
        <f>IF(E24=0,0,E33/E24*E48)</f>
        <v>0</v>
      </c>
      <c r="F57" s="74">
        <f>IF(F24=0,0,F33/F24*F48)</f>
        <v>0</v>
      </c>
      <c r="G57" s="74">
        <f>IF(G24=0,0,G33/G24*G48)</f>
        <v>0.05476408467808565</v>
      </c>
      <c r="H57" s="75">
        <f>IF(H24=0,0,H33/H24*H48)</f>
        <v>0.002194084644401701</v>
      </c>
      <c r="I57" s="81">
        <f>SUM(J57:M57)</f>
        <v>0.06458772868680152</v>
      </c>
      <c r="J57" s="74">
        <f>IF(J24=0,0,J33/J24*J48)</f>
        <v>0</v>
      </c>
      <c r="K57" s="74">
        <f>IF(K24=0,0,K33/K24*K48)</f>
        <v>0</v>
      </c>
      <c r="L57" s="74">
        <f>IF(L24=0,0,L33/L24*L48)</f>
        <v>0.06250544341358254</v>
      </c>
      <c r="M57" s="75">
        <f>IF(M24=0,0,M33/M24*M48)</f>
        <v>0.002082285273218974</v>
      </c>
      <c r="N57" s="81">
        <f>SUM(O57:R57)</f>
        <v>0.05011218333184885</v>
      </c>
      <c r="O57" s="74">
        <f>IF(O24=0,0,O33/O24*O48)</f>
        <v>0</v>
      </c>
      <c r="P57" s="74">
        <f>IF(P24=0,0,P33/P24*P48)</f>
        <v>0</v>
      </c>
      <c r="Q57" s="74">
        <f>IF(Q24=0,0,Q33/Q24*Q48)</f>
        <v>0.048057527495204685</v>
      </c>
      <c r="R57" s="75">
        <f>IF(R24=0,0,R33/R24*R48)</f>
        <v>0.0020546558366441644</v>
      </c>
      <c r="S57" s="81">
        <f>SUM(T57:W57)</f>
        <v>0.056958169322487345</v>
      </c>
      <c r="T57" s="74">
        <f>IF(T24=0,0,T33/T24*T48)</f>
        <v>0</v>
      </c>
      <c r="U57" s="74">
        <f>IF(U24=0,0,U33/U24*U48)</f>
        <v>0</v>
      </c>
      <c r="V57" s="74">
        <f>IF(V24=0,0,V33/V24*V48)</f>
        <v>0.05476408467808565</v>
      </c>
      <c r="W57" s="75">
        <f>IF(W24=0,0,W33/W24*W48)</f>
        <v>0.002194084644401701</v>
      </c>
      <c r="X57" s="81">
        <f>SUM(Y57:AB57)</f>
        <v>0.06458772868680152</v>
      </c>
      <c r="Y57" s="74">
        <f>IF(Y24=0,0,Y33/Y24*Y48)</f>
        <v>0</v>
      </c>
      <c r="Z57" s="74">
        <f>IF(Z24=0,0,Z33/Z24*Z48)</f>
        <v>0</v>
      </c>
      <c r="AA57" s="74">
        <f>IF(AA24=0,0,AA33/AA24*AA48)</f>
        <v>0.06250544341358254</v>
      </c>
      <c r="AB57" s="75">
        <f>IF(AB24=0,0,AB33/AB24*AB48)</f>
        <v>0.002082285273218974</v>
      </c>
      <c r="AC57" s="81">
        <f>SUM(AD57:AG57)</f>
        <v>0.05011218333184885</v>
      </c>
      <c r="AD57" s="74">
        <f>IF(AD24=0,0,AD33/AD24*AD48)</f>
        <v>0</v>
      </c>
      <c r="AE57" s="74">
        <f>IF(AE24=0,0,AE33/AE24*AE48)</f>
        <v>0</v>
      </c>
      <c r="AF57" s="74">
        <f>IF(AF24=0,0,AF33/AF24*AF48)</f>
        <v>0.048057527495204685</v>
      </c>
      <c r="AG57" s="75">
        <f>IF(AG24=0,0,AG33/AG24*AG48)</f>
        <v>0.0020546558366441644</v>
      </c>
    </row>
    <row r="58" spans="1:33" s="44" customFormat="1" ht="12.75">
      <c r="A58" s="3"/>
      <c r="B58" s="202" t="s">
        <v>19</v>
      </c>
      <c r="C58" s="67" t="s">
        <v>41</v>
      </c>
      <c r="D58" s="82">
        <f>SUM(E58:H58)</f>
        <v>2.1824698649840517</v>
      </c>
      <c r="E58" s="83">
        <f>E48*E59/100</f>
        <v>0</v>
      </c>
      <c r="F58" s="83">
        <f>F48*F59/100</f>
        <v>0</v>
      </c>
      <c r="G58" s="83">
        <f>G48*G59/100</f>
        <v>2.1824698649840517</v>
      </c>
      <c r="H58" s="84">
        <f>H48*H59/100</f>
        <v>0</v>
      </c>
      <c r="I58" s="82">
        <f>SUM(J58:M58)</f>
        <v>0.9951624233180665</v>
      </c>
      <c r="J58" s="83">
        <f>J48*J59/100</f>
        <v>0</v>
      </c>
      <c r="K58" s="83">
        <f>K48*K59/100</f>
        <v>0</v>
      </c>
      <c r="L58" s="83">
        <f>L48*L59/100</f>
        <v>0.9951624233180665</v>
      </c>
      <c r="M58" s="84">
        <f>M48*M59/100</f>
        <v>0</v>
      </c>
      <c r="N58" s="82">
        <f>SUM(O58:R58)</f>
        <v>3.134371911746679</v>
      </c>
      <c r="O58" s="83">
        <f>O48*O59/100</f>
        <v>0</v>
      </c>
      <c r="P58" s="83">
        <f>P48*P59/100</f>
        <v>0</v>
      </c>
      <c r="Q58" s="83">
        <f>Q48*Q59/100</f>
        <v>3.134371911746679</v>
      </c>
      <c r="R58" s="84">
        <f>R48*R59/100</f>
        <v>0</v>
      </c>
      <c r="S58" s="82">
        <f>SUM(T58:W58)</f>
        <v>2.1824698649840517</v>
      </c>
      <c r="T58" s="83">
        <f>T48*T59/100</f>
        <v>0</v>
      </c>
      <c r="U58" s="83">
        <f>U48*U59/100</f>
        <v>0</v>
      </c>
      <c r="V58" s="83">
        <f>V48*V59/100</f>
        <v>2.1824698649840517</v>
      </c>
      <c r="W58" s="84">
        <f>W48*W59/100</f>
        <v>0</v>
      </c>
      <c r="X58" s="82">
        <f>SUM(Y58:AB58)</f>
        <v>0.9951624233180665</v>
      </c>
      <c r="Y58" s="83">
        <f>Y48*Y59/100</f>
        <v>0</v>
      </c>
      <c r="Z58" s="83">
        <f>Z48*Z59/100</f>
        <v>0</v>
      </c>
      <c r="AA58" s="83">
        <f>AA48*AA59/100</f>
        <v>0.9951624233180665</v>
      </c>
      <c r="AB58" s="84">
        <f>AB48*AB59/100</f>
        <v>0</v>
      </c>
      <c r="AC58" s="82">
        <f>SUM(AD58:AG58)</f>
        <v>3.134371911746679</v>
      </c>
      <c r="AD58" s="83">
        <f>AD48*AD59/100</f>
        <v>0</v>
      </c>
      <c r="AE58" s="83">
        <f>AE48*AE59/100</f>
        <v>0</v>
      </c>
      <c r="AF58" s="83">
        <f>AF48*AF59/100</f>
        <v>3.134371911746679</v>
      </c>
      <c r="AG58" s="84">
        <f>AG48*AG59/100</f>
        <v>0</v>
      </c>
    </row>
    <row r="59" spans="1:33" s="44" customFormat="1" ht="12.75">
      <c r="A59" s="3"/>
      <c r="B59" s="202"/>
      <c r="C59" s="22" t="s">
        <v>20</v>
      </c>
      <c r="D59" s="175">
        <f>IF(D48=0,0,D58/D48*100)</f>
        <v>3.348170514705396</v>
      </c>
      <c r="E59" s="87">
        <f>E35</f>
        <v>0</v>
      </c>
      <c r="F59" s="87">
        <f>F35</f>
        <v>0</v>
      </c>
      <c r="G59" s="87">
        <f>G35</f>
        <v>7.761972967893047</v>
      </c>
      <c r="H59" s="87">
        <f>H35</f>
        <v>0</v>
      </c>
      <c r="I59" s="137">
        <f>IF(I48=0,0,I58/I48*100)</f>
        <v>1.4098377763103118</v>
      </c>
      <c r="J59" s="88">
        <f>J35</f>
        <v>0</v>
      </c>
      <c r="K59" s="88">
        <f>K35</f>
        <v>0</v>
      </c>
      <c r="L59" s="88">
        <f>L35</f>
        <v>3.5383608054907625</v>
      </c>
      <c r="M59" s="89">
        <f>M35</f>
        <v>0</v>
      </c>
      <c r="N59" s="85">
        <f>IF(N48=0,0,N58/N48*100)</f>
        <v>5.263828232195487</v>
      </c>
      <c r="O59" s="88">
        <f>O35</f>
        <v>0</v>
      </c>
      <c r="P59" s="88">
        <f>P35</f>
        <v>0</v>
      </c>
      <c r="Q59" s="88">
        <f>Q35</f>
        <v>11.231263902022627</v>
      </c>
      <c r="R59" s="89">
        <f>R35</f>
        <v>0</v>
      </c>
      <c r="S59" s="175">
        <f>IF(S48=0,0,S58/S48*100)</f>
        <v>3.348170514705396</v>
      </c>
      <c r="T59" s="87">
        <f>T35</f>
        <v>0</v>
      </c>
      <c r="U59" s="87">
        <f>U35</f>
        <v>0</v>
      </c>
      <c r="V59" s="87">
        <f>V35</f>
        <v>7.761972967893047</v>
      </c>
      <c r="W59" s="87">
        <f>W35</f>
        <v>0</v>
      </c>
      <c r="X59" s="137">
        <f>IF(X48=0,0,X58/X48*100)</f>
        <v>1.4098377763103118</v>
      </c>
      <c r="Y59" s="88">
        <f>Y35</f>
        <v>0</v>
      </c>
      <c r="Z59" s="88">
        <f>Z35</f>
        <v>0</v>
      </c>
      <c r="AA59" s="88">
        <f>AA35</f>
        <v>3.5383608054907625</v>
      </c>
      <c r="AB59" s="89">
        <f>AB35</f>
        <v>0</v>
      </c>
      <c r="AC59" s="85">
        <f>IF(AC48=0,0,AC58/AC48*100)</f>
        <v>5.263828232195487</v>
      </c>
      <c r="AD59" s="88">
        <f>AD35</f>
        <v>0</v>
      </c>
      <c r="AE59" s="88">
        <f>AE35</f>
        <v>0</v>
      </c>
      <c r="AF59" s="88">
        <f>AF35</f>
        <v>11.231263902022627</v>
      </c>
      <c r="AG59" s="89">
        <f>AG35</f>
        <v>0</v>
      </c>
    </row>
    <row r="60" spans="1:33" s="44" customFormat="1" ht="25.5">
      <c r="A60" s="3"/>
      <c r="B60" s="40" t="s">
        <v>43</v>
      </c>
      <c r="C60" s="41" t="s">
        <v>41</v>
      </c>
      <c r="D60" s="179"/>
      <c r="E60" s="180"/>
      <c r="F60" s="180"/>
      <c r="G60" s="180"/>
      <c r="H60" s="181"/>
      <c r="I60" s="179"/>
      <c r="J60" s="180"/>
      <c r="K60" s="180"/>
      <c r="L60" s="180"/>
      <c r="M60" s="181"/>
      <c r="N60" s="179"/>
      <c r="O60" s="180"/>
      <c r="P60" s="180"/>
      <c r="Q60" s="180"/>
      <c r="R60" s="181"/>
      <c r="S60" s="179"/>
      <c r="T60" s="180"/>
      <c r="U60" s="180"/>
      <c r="V60" s="180"/>
      <c r="W60" s="181"/>
      <c r="X60" s="179"/>
      <c r="Y60" s="180"/>
      <c r="Z60" s="180"/>
      <c r="AA60" s="180"/>
      <c r="AB60" s="181"/>
      <c r="AC60" s="179"/>
      <c r="AD60" s="180"/>
      <c r="AE60" s="180"/>
      <c r="AF60" s="180"/>
      <c r="AG60" s="181"/>
    </row>
    <row r="61" spans="1:33" s="44" customFormat="1" ht="12.75">
      <c r="A61" s="3"/>
      <c r="B61" s="42" t="s">
        <v>44</v>
      </c>
      <c r="C61" s="37" t="s">
        <v>41</v>
      </c>
      <c r="D61" s="82">
        <f aca="true" t="shared" si="0" ref="D61:R61">D62+D63</f>
        <v>63.00148224852072</v>
      </c>
      <c r="E61" s="83">
        <f t="shared" si="0"/>
        <v>16.536970742932283</v>
      </c>
      <c r="F61" s="83">
        <f t="shared" si="0"/>
        <v>20.179190828402366</v>
      </c>
      <c r="G61" s="83">
        <f t="shared" si="0"/>
        <v>23.490583497698882</v>
      </c>
      <c r="H61" s="84">
        <f t="shared" si="0"/>
        <v>2.7947371794871945</v>
      </c>
      <c r="I61" s="82">
        <f t="shared" si="0"/>
        <v>69.59185404339254</v>
      </c>
      <c r="J61" s="83">
        <f t="shared" si="0"/>
        <v>15.807600262984879</v>
      </c>
      <c r="K61" s="83">
        <f t="shared" si="0"/>
        <v>26.266699539776464</v>
      </c>
      <c r="L61" s="83">
        <f t="shared" si="0"/>
        <v>22.37905982905983</v>
      </c>
      <c r="M61" s="84">
        <f t="shared" si="0"/>
        <v>5.13849441157136</v>
      </c>
      <c r="N61" s="82">
        <f t="shared" si="0"/>
        <v>56.411110453648924</v>
      </c>
      <c r="O61" s="83">
        <f t="shared" si="0"/>
        <v>17.266341222879685</v>
      </c>
      <c r="P61" s="83">
        <f t="shared" si="0"/>
        <v>14.091682117028272</v>
      </c>
      <c r="Q61" s="83">
        <f t="shared" si="0"/>
        <v>24.60210716633794</v>
      </c>
      <c r="R61" s="84">
        <f t="shared" si="0"/>
        <v>0.4509799474030256</v>
      </c>
      <c r="S61" s="82">
        <f aca="true" t="shared" si="1" ref="S61:AG61">S62+S63</f>
        <v>63.00148224852072</v>
      </c>
      <c r="T61" s="83">
        <f t="shared" si="1"/>
        <v>16.536970742932283</v>
      </c>
      <c r="U61" s="83">
        <f t="shared" si="1"/>
        <v>20.179190828402366</v>
      </c>
      <c r="V61" s="83">
        <f t="shared" si="1"/>
        <v>23.490583497698882</v>
      </c>
      <c r="W61" s="84">
        <f t="shared" si="1"/>
        <v>2.7947371794871945</v>
      </c>
      <c r="X61" s="82">
        <f t="shared" si="1"/>
        <v>69.59185404339254</v>
      </c>
      <c r="Y61" s="83">
        <f t="shared" si="1"/>
        <v>15.807600262984879</v>
      </c>
      <c r="Z61" s="83">
        <f t="shared" si="1"/>
        <v>26.266699539776464</v>
      </c>
      <c r="AA61" s="83">
        <f t="shared" si="1"/>
        <v>22.37905982905983</v>
      </c>
      <c r="AB61" s="84">
        <f t="shared" si="1"/>
        <v>5.13849441157136</v>
      </c>
      <c r="AC61" s="82">
        <f t="shared" si="1"/>
        <v>56.411110453648924</v>
      </c>
      <c r="AD61" s="83">
        <f t="shared" si="1"/>
        <v>17.266341222879685</v>
      </c>
      <c r="AE61" s="83">
        <f t="shared" si="1"/>
        <v>14.091682117028272</v>
      </c>
      <c r="AF61" s="83">
        <f t="shared" si="1"/>
        <v>24.60210716633794</v>
      </c>
      <c r="AG61" s="84">
        <f t="shared" si="1"/>
        <v>0.4509799474030256</v>
      </c>
    </row>
    <row r="62" spans="1:33" s="44" customFormat="1" ht="25.5">
      <c r="A62" s="3"/>
      <c r="B62" s="178" t="s">
        <v>45</v>
      </c>
      <c r="C62" s="93" t="s">
        <v>41</v>
      </c>
      <c r="D62" s="81">
        <f>SUM(E62:H62)</f>
        <v>0.586549802761356</v>
      </c>
      <c r="E62" s="74">
        <f aca="true" t="shared" si="2" ref="E62:H63">E38</f>
        <v>0.0886837606837607</v>
      </c>
      <c r="F62" s="74">
        <f t="shared" si="2"/>
        <v>0</v>
      </c>
      <c r="G62" s="74">
        <f t="shared" si="2"/>
        <v>0.1446531886916502</v>
      </c>
      <c r="H62" s="75">
        <f t="shared" si="2"/>
        <v>0.3532128533859451</v>
      </c>
      <c r="I62" s="81">
        <f>SUM(J62:M62)</f>
        <v>0.6318934911242852</v>
      </c>
      <c r="J62" s="74">
        <f aca="true" t="shared" si="3" ref="J62:M63">J38</f>
        <v>0.13481919789612096</v>
      </c>
      <c r="K62" s="74">
        <f t="shared" si="3"/>
        <v>0</v>
      </c>
      <c r="L62" s="74">
        <f t="shared" si="3"/>
        <v>0.13063773833004602</v>
      </c>
      <c r="M62" s="75">
        <f t="shared" si="3"/>
        <v>0.3664365548981182</v>
      </c>
      <c r="N62" s="81">
        <f>SUM(O62:R62)</f>
        <v>0.5412061143984234</v>
      </c>
      <c r="O62" s="74">
        <f aca="true" t="shared" si="4" ref="O62:R63">O38</f>
        <v>0.04254832347140039</v>
      </c>
      <c r="P62" s="74">
        <f t="shared" si="4"/>
        <v>0</v>
      </c>
      <c r="Q62" s="74">
        <f t="shared" si="4"/>
        <v>0.15866863905325443</v>
      </c>
      <c r="R62" s="75">
        <f t="shared" si="4"/>
        <v>0.33998915187376855</v>
      </c>
      <c r="S62" s="81">
        <f>SUM(T62:W62)</f>
        <v>0.586549802761356</v>
      </c>
      <c r="T62" s="74">
        <f aca="true" t="shared" si="5" ref="T62:W63">T38</f>
        <v>0.0886837606837607</v>
      </c>
      <c r="U62" s="74">
        <f t="shared" si="5"/>
        <v>0</v>
      </c>
      <c r="V62" s="74">
        <f t="shared" si="5"/>
        <v>0.1446531886916502</v>
      </c>
      <c r="W62" s="75">
        <f t="shared" si="5"/>
        <v>0.3532128533859451</v>
      </c>
      <c r="X62" s="81">
        <f>SUM(Y62:AB62)</f>
        <v>0.6318934911242852</v>
      </c>
      <c r="Y62" s="74">
        <f aca="true" t="shared" si="6" ref="Y62:AB63">Y38</f>
        <v>0.13481919789612096</v>
      </c>
      <c r="Z62" s="74">
        <f t="shared" si="6"/>
        <v>0</v>
      </c>
      <c r="AA62" s="74">
        <f t="shared" si="6"/>
        <v>0.13063773833004602</v>
      </c>
      <c r="AB62" s="75">
        <f t="shared" si="6"/>
        <v>0.3664365548981182</v>
      </c>
      <c r="AC62" s="81">
        <f>SUM(AD62:AG62)</f>
        <v>0.5412061143984234</v>
      </c>
      <c r="AD62" s="74">
        <f aca="true" t="shared" si="7" ref="AD62:AG63">AD38</f>
        <v>0.04254832347140039</v>
      </c>
      <c r="AE62" s="74">
        <f t="shared" si="7"/>
        <v>0</v>
      </c>
      <c r="AF62" s="74">
        <f t="shared" si="7"/>
        <v>0.15866863905325443</v>
      </c>
      <c r="AG62" s="75">
        <f t="shared" si="7"/>
        <v>0.33998915187376855</v>
      </c>
    </row>
    <row r="63" spans="1:33" s="44" customFormat="1" ht="13.5" thickBot="1">
      <c r="A63" s="3"/>
      <c r="B63" s="46" t="s">
        <v>46</v>
      </c>
      <c r="C63" s="95" t="s">
        <v>41</v>
      </c>
      <c r="D63" s="96">
        <f>SUM(E63:H63)</f>
        <v>62.41493244575937</v>
      </c>
      <c r="E63" s="97">
        <f t="shared" si="2"/>
        <v>16.448286982248522</v>
      </c>
      <c r="F63" s="97">
        <f t="shared" si="2"/>
        <v>20.179190828402366</v>
      </c>
      <c r="G63" s="97">
        <f t="shared" si="2"/>
        <v>23.345930309007233</v>
      </c>
      <c r="H63" s="98">
        <f t="shared" si="2"/>
        <v>2.4415243261012494</v>
      </c>
      <c r="I63" s="96">
        <f>SUM(J63:M63)</f>
        <v>68.95996055226826</v>
      </c>
      <c r="J63" s="97">
        <f t="shared" si="3"/>
        <v>15.672781065088758</v>
      </c>
      <c r="K63" s="97">
        <f t="shared" si="3"/>
        <v>26.266699539776464</v>
      </c>
      <c r="L63" s="97">
        <f t="shared" si="3"/>
        <v>22.248422090729786</v>
      </c>
      <c r="M63" s="98">
        <f t="shared" si="3"/>
        <v>4.772057856673242</v>
      </c>
      <c r="N63" s="96">
        <f>SUM(O63:R63)</f>
        <v>55.8699043392505</v>
      </c>
      <c r="O63" s="97">
        <f t="shared" si="4"/>
        <v>17.223792899408284</v>
      </c>
      <c r="P63" s="97">
        <f t="shared" si="4"/>
        <v>14.091682117028272</v>
      </c>
      <c r="Q63" s="97">
        <f t="shared" si="4"/>
        <v>24.443438527284687</v>
      </c>
      <c r="R63" s="98">
        <f t="shared" si="4"/>
        <v>0.11099079552925706</v>
      </c>
      <c r="S63" s="96">
        <f>SUM(T63:W63)</f>
        <v>62.41493244575937</v>
      </c>
      <c r="T63" s="97">
        <f t="shared" si="5"/>
        <v>16.448286982248522</v>
      </c>
      <c r="U63" s="97">
        <f t="shared" si="5"/>
        <v>20.179190828402366</v>
      </c>
      <c r="V63" s="97">
        <f t="shared" si="5"/>
        <v>23.345930309007233</v>
      </c>
      <c r="W63" s="98">
        <f t="shared" si="5"/>
        <v>2.4415243261012494</v>
      </c>
      <c r="X63" s="96">
        <f>SUM(Y63:AB63)</f>
        <v>68.95996055226826</v>
      </c>
      <c r="Y63" s="97">
        <f t="shared" si="6"/>
        <v>15.672781065088758</v>
      </c>
      <c r="Z63" s="97">
        <f t="shared" si="6"/>
        <v>26.266699539776464</v>
      </c>
      <c r="AA63" s="97">
        <f t="shared" si="6"/>
        <v>22.248422090729786</v>
      </c>
      <c r="AB63" s="98">
        <f t="shared" si="6"/>
        <v>4.772057856673242</v>
      </c>
      <c r="AC63" s="96">
        <f>SUM(AD63:AG63)</f>
        <v>55.8699043392505</v>
      </c>
      <c r="AD63" s="97">
        <f t="shared" si="7"/>
        <v>17.223792899408284</v>
      </c>
      <c r="AE63" s="97">
        <f t="shared" si="7"/>
        <v>14.091682117028272</v>
      </c>
      <c r="AF63" s="97">
        <f t="shared" si="7"/>
        <v>24.443438527284687</v>
      </c>
      <c r="AG63" s="98">
        <f t="shared" si="7"/>
        <v>0.11099079552925706</v>
      </c>
    </row>
    <row r="64" spans="1:22" s="44" customFormat="1" ht="12.75">
      <c r="A64" s="3"/>
      <c r="B64" s="3"/>
      <c r="C64" s="64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44" customFormat="1" ht="12.75">
      <c r="A65" s="3"/>
      <c r="B65" s="3"/>
      <c r="C65" s="64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s="44" customFormat="1" ht="12.75">
      <c r="A66" s="3"/>
      <c r="B66" s="4" t="s">
        <v>49</v>
      </c>
      <c r="C66" s="59"/>
      <c r="D66" s="60"/>
      <c r="E66" s="61"/>
      <c r="F66" s="61"/>
      <c r="G66" s="61"/>
      <c r="H66" s="61"/>
      <c r="I66" s="60"/>
      <c r="J66" s="62"/>
      <c r="K66" s="62"/>
      <c r="L66" s="62"/>
      <c r="M66" s="62"/>
      <c r="N66" s="60"/>
      <c r="O66" s="62"/>
      <c r="P66" s="62"/>
      <c r="Q66" s="62"/>
      <c r="R66" s="62"/>
      <c r="S66" s="65"/>
      <c r="T66" s="65"/>
      <c r="U66" s="65"/>
      <c r="V66" s="65"/>
    </row>
    <row r="67" spans="1:22" s="44" customFormat="1" ht="13.5" thickBot="1">
      <c r="A67" s="3"/>
      <c r="B67" s="3"/>
      <c r="C67" s="64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</row>
    <row r="68" spans="1:33" s="44" customFormat="1" ht="12.75" customHeight="1">
      <c r="A68" s="3"/>
      <c r="B68" s="203" t="s">
        <v>1</v>
      </c>
      <c r="C68" s="203" t="s">
        <v>29</v>
      </c>
      <c r="D68" s="188" t="s">
        <v>55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8" t="s">
        <v>62</v>
      </c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</row>
    <row r="69" spans="1:33" s="44" customFormat="1" ht="12.75" customHeight="1">
      <c r="A69" s="3"/>
      <c r="B69" s="204"/>
      <c r="C69" s="204"/>
      <c r="D69" s="185" t="s">
        <v>3</v>
      </c>
      <c r="E69" s="186"/>
      <c r="F69" s="186"/>
      <c r="G69" s="186"/>
      <c r="H69" s="186"/>
      <c r="I69" s="186" t="s">
        <v>4</v>
      </c>
      <c r="J69" s="186"/>
      <c r="K69" s="186"/>
      <c r="L69" s="186"/>
      <c r="M69" s="186"/>
      <c r="N69" s="186" t="s">
        <v>5</v>
      </c>
      <c r="O69" s="186"/>
      <c r="P69" s="186"/>
      <c r="Q69" s="186"/>
      <c r="R69" s="187"/>
      <c r="S69" s="185" t="s">
        <v>3</v>
      </c>
      <c r="T69" s="186"/>
      <c r="U69" s="186"/>
      <c r="V69" s="186"/>
      <c r="W69" s="186"/>
      <c r="X69" s="186" t="s">
        <v>4</v>
      </c>
      <c r="Y69" s="186"/>
      <c r="Z69" s="186"/>
      <c r="AA69" s="186"/>
      <c r="AB69" s="186"/>
      <c r="AC69" s="186" t="s">
        <v>5</v>
      </c>
      <c r="AD69" s="186"/>
      <c r="AE69" s="186"/>
      <c r="AF69" s="186"/>
      <c r="AG69" s="187"/>
    </row>
    <row r="70" spans="1:33" s="44" customFormat="1" ht="13.5" thickBot="1">
      <c r="A70" s="3"/>
      <c r="B70" s="205"/>
      <c r="C70" s="205"/>
      <c r="D70" s="11" t="s">
        <v>6</v>
      </c>
      <c r="E70" s="12" t="s">
        <v>7</v>
      </c>
      <c r="F70" s="12" t="s">
        <v>8</v>
      </c>
      <c r="G70" s="12" t="s">
        <v>9</v>
      </c>
      <c r="H70" s="12" t="s">
        <v>10</v>
      </c>
      <c r="I70" s="13" t="s">
        <v>6</v>
      </c>
      <c r="J70" s="13" t="s">
        <v>7</v>
      </c>
      <c r="K70" s="13" t="s">
        <v>8</v>
      </c>
      <c r="L70" s="13" t="s">
        <v>9</v>
      </c>
      <c r="M70" s="13" t="s">
        <v>10</v>
      </c>
      <c r="N70" s="12" t="s">
        <v>6</v>
      </c>
      <c r="O70" s="12" t="s">
        <v>7</v>
      </c>
      <c r="P70" s="12" t="s">
        <v>8</v>
      </c>
      <c r="Q70" s="12" t="s">
        <v>9</v>
      </c>
      <c r="R70" s="14" t="s">
        <v>10</v>
      </c>
      <c r="S70" s="11" t="s">
        <v>6</v>
      </c>
      <c r="T70" s="12" t="s">
        <v>7</v>
      </c>
      <c r="U70" s="12" t="s">
        <v>8</v>
      </c>
      <c r="V70" s="12" t="s">
        <v>9</v>
      </c>
      <c r="W70" s="12" t="s">
        <v>10</v>
      </c>
      <c r="X70" s="13" t="s">
        <v>6</v>
      </c>
      <c r="Y70" s="13" t="s">
        <v>7</v>
      </c>
      <c r="Z70" s="13" t="s">
        <v>8</v>
      </c>
      <c r="AA70" s="13" t="s">
        <v>9</v>
      </c>
      <c r="AB70" s="13" t="s">
        <v>10</v>
      </c>
      <c r="AC70" s="12" t="s">
        <v>6</v>
      </c>
      <c r="AD70" s="12" t="s">
        <v>7</v>
      </c>
      <c r="AE70" s="12" t="s">
        <v>8</v>
      </c>
      <c r="AF70" s="12" t="s">
        <v>9</v>
      </c>
      <c r="AG70" s="14" t="s">
        <v>10</v>
      </c>
    </row>
    <row r="71" spans="1:33" s="44" customFormat="1" ht="12.75">
      <c r="A71" s="3"/>
      <c r="B71" s="66" t="s">
        <v>40</v>
      </c>
      <c r="C71" s="17" t="s">
        <v>41</v>
      </c>
      <c r="D71" s="68">
        <f>D83+D81</f>
        <v>39.397709622195435</v>
      </c>
      <c r="E71" s="69">
        <f>E80+E79+E78+E77</f>
        <v>46.836668847570486</v>
      </c>
      <c r="F71" s="69">
        <f>F80+F79+F78+F77+F72</f>
        <v>0</v>
      </c>
      <c r="G71" s="69">
        <f>G80+G79+G78+G77+G72</f>
        <v>8.142143996500442</v>
      </c>
      <c r="H71" s="70">
        <f>H80+H79+H78+H77+H72</f>
        <v>0.06263888888888906</v>
      </c>
      <c r="I71" s="68">
        <f>I83+I81</f>
        <v>35.6407613110672</v>
      </c>
      <c r="J71" s="69">
        <f>J80+J79+J78+J77</f>
        <v>38.55090704980604</v>
      </c>
      <c r="K71" s="69">
        <f>K80+K79+K78+K77+K72</f>
        <v>0</v>
      </c>
      <c r="L71" s="69">
        <f>L80+L79+L78+L77+L72</f>
        <v>4.579245080204969</v>
      </c>
      <c r="M71" s="100">
        <f>M80+M79+M78+M77+M72</f>
        <v>0.053287310979619</v>
      </c>
      <c r="N71" s="68">
        <f>N83+N81</f>
        <v>43.39006332822703</v>
      </c>
      <c r="O71" s="69">
        <f>O80+O79+O78+O77</f>
        <v>54.3389070943269</v>
      </c>
      <c r="P71" s="69">
        <f>P80+P79+P78+P77+P72</f>
        <v>0</v>
      </c>
      <c r="Q71" s="69">
        <f>Q80+Q79+Q78+Q77+Q72</f>
        <v>11.907450715210771</v>
      </c>
      <c r="R71" s="70">
        <f>R80+R79+R78+R77+R72</f>
        <v>0.07199046679815911</v>
      </c>
      <c r="S71" s="68">
        <f>S83+S81</f>
        <v>39.397709622195435</v>
      </c>
      <c r="T71" s="69">
        <f>T80+T79+T78+T77</f>
        <v>46.836668847570486</v>
      </c>
      <c r="U71" s="69">
        <f>U80+U79+U78+U77+U72</f>
        <v>0</v>
      </c>
      <c r="V71" s="69">
        <f>V80+V79+V78+V77+V72</f>
        <v>8.142143996500442</v>
      </c>
      <c r="W71" s="70">
        <f>W80+W79+W78+W77+W72</f>
        <v>0.06263888888888906</v>
      </c>
      <c r="X71" s="68">
        <f>X83+X81</f>
        <v>35.6407613110672</v>
      </c>
      <c r="Y71" s="69">
        <f>Y80+Y79+Y78+Y77</f>
        <v>38.55090704980604</v>
      </c>
      <c r="Z71" s="69">
        <f>Z80+Z79+Z78+Z77+Z72</f>
        <v>0</v>
      </c>
      <c r="AA71" s="69">
        <f>AA80+AA79+AA78+AA77+AA72</f>
        <v>4.579245080204969</v>
      </c>
      <c r="AB71" s="100">
        <f>AB80+AB79+AB78+AB77+AB72</f>
        <v>0.053287310979619</v>
      </c>
      <c r="AC71" s="68">
        <f>AC83+AC81</f>
        <v>43.39006332822703</v>
      </c>
      <c r="AD71" s="69">
        <f>AD80+AD79+AD78+AD77</f>
        <v>54.3389070943269</v>
      </c>
      <c r="AE71" s="69">
        <f>AE80+AE79+AE78+AE77+AE72</f>
        <v>0</v>
      </c>
      <c r="AF71" s="69">
        <f>AF80+AF79+AF78+AF77+AF72</f>
        <v>11.907450715210771</v>
      </c>
      <c r="AG71" s="70">
        <f>AG80+AG79+AG78+AG77+AG72</f>
        <v>0.07199046679815911</v>
      </c>
    </row>
    <row r="72" spans="1:33" s="44" customFormat="1" ht="12.75">
      <c r="A72" s="3"/>
      <c r="B72" s="71" t="s">
        <v>13</v>
      </c>
      <c r="C72" s="22" t="s">
        <v>41</v>
      </c>
      <c r="D72" s="72" t="s">
        <v>14</v>
      </c>
      <c r="E72" s="73" t="s">
        <v>14</v>
      </c>
      <c r="F72" s="74">
        <f>F74</f>
        <v>0</v>
      </c>
      <c r="G72" s="74">
        <f>G74+G75</f>
        <v>7.112853825275749</v>
      </c>
      <c r="H72" s="75">
        <f>H76</f>
        <v>0.05478693840757165</v>
      </c>
      <c r="I72" s="72" t="s">
        <v>14</v>
      </c>
      <c r="J72" s="73" t="s">
        <v>14</v>
      </c>
      <c r="K72" s="74">
        <f>K74</f>
        <v>0</v>
      </c>
      <c r="L72" s="74">
        <f>L74+L75</f>
        <v>3.815546437868548</v>
      </c>
      <c r="M72" s="101">
        <f>M76</f>
        <v>0.04926614915091143</v>
      </c>
      <c r="N72" s="72" t="s">
        <v>14</v>
      </c>
      <c r="O72" s="73" t="s">
        <v>14</v>
      </c>
      <c r="P72" s="74">
        <f>P74</f>
        <v>0</v>
      </c>
      <c r="Q72" s="74">
        <f>Q74+Q75</f>
        <v>10.796911074151424</v>
      </c>
      <c r="R72" s="75">
        <f>R76</f>
        <v>0.027310135175729583</v>
      </c>
      <c r="S72" s="72" t="s">
        <v>14</v>
      </c>
      <c r="T72" s="73" t="s">
        <v>14</v>
      </c>
      <c r="U72" s="74">
        <f>U74</f>
        <v>0</v>
      </c>
      <c r="V72" s="74">
        <f>V74+V75</f>
        <v>7.112853825275749</v>
      </c>
      <c r="W72" s="75">
        <f>W76</f>
        <v>0.05478693840757165</v>
      </c>
      <c r="X72" s="72" t="s">
        <v>14</v>
      </c>
      <c r="Y72" s="73" t="s">
        <v>14</v>
      </c>
      <c r="Z72" s="74">
        <f>Z74</f>
        <v>0</v>
      </c>
      <c r="AA72" s="74">
        <f>AA74+AA75</f>
        <v>3.815546437868548</v>
      </c>
      <c r="AB72" s="101">
        <f>AB76</f>
        <v>0.04926614915091143</v>
      </c>
      <c r="AC72" s="72" t="s">
        <v>14</v>
      </c>
      <c r="AD72" s="73" t="s">
        <v>14</v>
      </c>
      <c r="AE72" s="74">
        <f>AE74</f>
        <v>0</v>
      </c>
      <c r="AF72" s="74">
        <f>AF74+AF75</f>
        <v>10.796911074151424</v>
      </c>
      <c r="AG72" s="75">
        <f>AG76</f>
        <v>0.027310135175729583</v>
      </c>
    </row>
    <row r="73" spans="1:33" s="44" customFormat="1" ht="12.75">
      <c r="A73" s="3"/>
      <c r="B73" s="71" t="s">
        <v>15</v>
      </c>
      <c r="C73" s="22" t="s">
        <v>41</v>
      </c>
      <c r="D73" s="72" t="s">
        <v>14</v>
      </c>
      <c r="E73" s="73" t="s">
        <v>14</v>
      </c>
      <c r="F73" s="73" t="s">
        <v>14</v>
      </c>
      <c r="G73" s="73" t="s">
        <v>14</v>
      </c>
      <c r="H73" s="76" t="s">
        <v>14</v>
      </c>
      <c r="I73" s="72" t="s">
        <v>14</v>
      </c>
      <c r="J73" s="73" t="s">
        <v>14</v>
      </c>
      <c r="K73" s="73" t="s">
        <v>14</v>
      </c>
      <c r="L73" s="73" t="s">
        <v>14</v>
      </c>
      <c r="M73" s="102" t="s">
        <v>14</v>
      </c>
      <c r="N73" s="72" t="s">
        <v>14</v>
      </c>
      <c r="O73" s="73" t="s">
        <v>14</v>
      </c>
      <c r="P73" s="73" t="s">
        <v>14</v>
      </c>
      <c r="Q73" s="73" t="s">
        <v>14</v>
      </c>
      <c r="R73" s="76" t="s">
        <v>14</v>
      </c>
      <c r="S73" s="72" t="s">
        <v>14</v>
      </c>
      <c r="T73" s="73" t="s">
        <v>14</v>
      </c>
      <c r="U73" s="73" t="s">
        <v>14</v>
      </c>
      <c r="V73" s="73" t="s">
        <v>14</v>
      </c>
      <c r="W73" s="76" t="s">
        <v>14</v>
      </c>
      <c r="X73" s="72" t="s">
        <v>14</v>
      </c>
      <c r="Y73" s="73" t="s">
        <v>14</v>
      </c>
      <c r="Z73" s="73" t="s">
        <v>14</v>
      </c>
      <c r="AA73" s="73" t="s">
        <v>14</v>
      </c>
      <c r="AB73" s="102" t="s">
        <v>14</v>
      </c>
      <c r="AC73" s="72" t="s">
        <v>14</v>
      </c>
      <c r="AD73" s="73" t="s">
        <v>14</v>
      </c>
      <c r="AE73" s="73" t="s">
        <v>14</v>
      </c>
      <c r="AF73" s="73" t="s">
        <v>14</v>
      </c>
      <c r="AG73" s="76" t="s">
        <v>14</v>
      </c>
    </row>
    <row r="74" spans="1:33" s="44" customFormat="1" ht="12.75">
      <c r="A74" s="3"/>
      <c r="B74" s="77" t="s">
        <v>7</v>
      </c>
      <c r="C74" s="30" t="s">
        <v>41</v>
      </c>
      <c r="D74" s="78" t="s">
        <v>14</v>
      </c>
      <c r="E74" s="79" t="s">
        <v>14</v>
      </c>
      <c r="F74" s="74">
        <f>F27-F51</f>
        <v>0</v>
      </c>
      <c r="G74" s="74">
        <f>G27-G51</f>
        <v>11.64411855171251</v>
      </c>
      <c r="H74" s="80" t="s">
        <v>14</v>
      </c>
      <c r="I74" s="78" t="s">
        <v>14</v>
      </c>
      <c r="J74" s="79" t="s">
        <v>14</v>
      </c>
      <c r="K74" s="74">
        <f>K27-K51</f>
        <v>0</v>
      </c>
      <c r="L74" s="74">
        <f>L27-L51</f>
        <v>7.493411980772514</v>
      </c>
      <c r="M74" s="102" t="s">
        <v>14</v>
      </c>
      <c r="N74" s="78" t="s">
        <v>14</v>
      </c>
      <c r="O74" s="79" t="s">
        <v>14</v>
      </c>
      <c r="P74" s="74">
        <f>P27-P51</f>
        <v>0</v>
      </c>
      <c r="Q74" s="74">
        <f>Q27-Q51</f>
        <v>15.011301571644452</v>
      </c>
      <c r="R74" s="76" t="s">
        <v>14</v>
      </c>
      <c r="S74" s="78" t="s">
        <v>14</v>
      </c>
      <c r="T74" s="79" t="s">
        <v>14</v>
      </c>
      <c r="U74" s="74">
        <f>U27-U51</f>
        <v>0</v>
      </c>
      <c r="V74" s="74">
        <f>V27-V51</f>
        <v>11.64411855171251</v>
      </c>
      <c r="W74" s="80" t="s">
        <v>14</v>
      </c>
      <c r="X74" s="78" t="s">
        <v>14</v>
      </c>
      <c r="Y74" s="79" t="s">
        <v>14</v>
      </c>
      <c r="Z74" s="74">
        <f>Z27-Z51</f>
        <v>0</v>
      </c>
      <c r="AA74" s="74">
        <f>AA27-AA51</f>
        <v>7.493411980772514</v>
      </c>
      <c r="AB74" s="102" t="s">
        <v>14</v>
      </c>
      <c r="AC74" s="78" t="s">
        <v>14</v>
      </c>
      <c r="AD74" s="79" t="s">
        <v>14</v>
      </c>
      <c r="AE74" s="74">
        <f>AE27-AE51</f>
        <v>0</v>
      </c>
      <c r="AF74" s="74">
        <f>AF27-AF51</f>
        <v>15.011301571644452</v>
      </c>
      <c r="AG74" s="76" t="s">
        <v>14</v>
      </c>
    </row>
    <row r="75" spans="1:33" s="44" customFormat="1" ht="12.75">
      <c r="A75" s="3"/>
      <c r="B75" s="77" t="s">
        <v>8</v>
      </c>
      <c r="C75" s="30" t="s">
        <v>41</v>
      </c>
      <c r="D75" s="78" t="s">
        <v>14</v>
      </c>
      <c r="E75" s="79" t="s">
        <v>14</v>
      </c>
      <c r="F75" s="73" t="s">
        <v>14</v>
      </c>
      <c r="G75" s="74">
        <f>G28-G52</f>
        <v>-4.53126472643676</v>
      </c>
      <c r="H75" s="80" t="s">
        <v>14</v>
      </c>
      <c r="I75" s="78" t="s">
        <v>14</v>
      </c>
      <c r="J75" s="79" t="s">
        <v>14</v>
      </c>
      <c r="K75" s="79" t="s">
        <v>14</v>
      </c>
      <c r="L75" s="74">
        <f>L28-L52</f>
        <v>-3.677865542903966</v>
      </c>
      <c r="M75" s="102" t="s">
        <v>14</v>
      </c>
      <c r="N75" s="78" t="s">
        <v>14</v>
      </c>
      <c r="O75" s="79" t="s">
        <v>14</v>
      </c>
      <c r="P75" s="79" t="s">
        <v>14</v>
      </c>
      <c r="Q75" s="74">
        <f>Q28-Q52</f>
        <v>-4.214390497493028</v>
      </c>
      <c r="R75" s="76" t="s">
        <v>14</v>
      </c>
      <c r="S75" s="78" t="s">
        <v>14</v>
      </c>
      <c r="T75" s="79" t="s">
        <v>14</v>
      </c>
      <c r="U75" s="73" t="s">
        <v>14</v>
      </c>
      <c r="V75" s="74">
        <f>V28-V52</f>
        <v>-4.53126472643676</v>
      </c>
      <c r="W75" s="80" t="s">
        <v>14</v>
      </c>
      <c r="X75" s="78" t="s">
        <v>14</v>
      </c>
      <c r="Y75" s="79" t="s">
        <v>14</v>
      </c>
      <c r="Z75" s="79" t="s">
        <v>14</v>
      </c>
      <c r="AA75" s="74">
        <f>AA28-AA52</f>
        <v>-3.677865542903966</v>
      </c>
      <c r="AB75" s="102" t="s">
        <v>14</v>
      </c>
      <c r="AC75" s="78" t="s">
        <v>14</v>
      </c>
      <c r="AD75" s="79" t="s">
        <v>14</v>
      </c>
      <c r="AE75" s="79" t="s">
        <v>14</v>
      </c>
      <c r="AF75" s="74">
        <f>AF28-AF52</f>
        <v>-4.214390497493028</v>
      </c>
      <c r="AG75" s="76" t="s">
        <v>14</v>
      </c>
    </row>
    <row r="76" spans="1:33" s="44" customFormat="1" ht="12.75">
      <c r="A76" s="3"/>
      <c r="B76" s="77" t="s">
        <v>9</v>
      </c>
      <c r="C76" s="30" t="s">
        <v>41</v>
      </c>
      <c r="D76" s="78" t="s">
        <v>14</v>
      </c>
      <c r="E76" s="79" t="s">
        <v>14</v>
      </c>
      <c r="F76" s="79" t="s">
        <v>14</v>
      </c>
      <c r="G76" s="79" t="s">
        <v>14</v>
      </c>
      <c r="H76" s="75">
        <f>H29-H53</f>
        <v>0.05478693840757165</v>
      </c>
      <c r="I76" s="78" t="s">
        <v>14</v>
      </c>
      <c r="J76" s="79" t="s">
        <v>14</v>
      </c>
      <c r="K76" s="79" t="s">
        <v>14</v>
      </c>
      <c r="L76" s="79" t="s">
        <v>14</v>
      </c>
      <c r="M76" s="101">
        <f>M29-M53</f>
        <v>0.04926614915091143</v>
      </c>
      <c r="N76" s="78" t="s">
        <v>14</v>
      </c>
      <c r="O76" s="79" t="s">
        <v>14</v>
      </c>
      <c r="P76" s="79" t="s">
        <v>14</v>
      </c>
      <c r="Q76" s="79" t="s">
        <v>14</v>
      </c>
      <c r="R76" s="75">
        <f>R29-R53</f>
        <v>0.027310135175729583</v>
      </c>
      <c r="S76" s="78" t="s">
        <v>14</v>
      </c>
      <c r="T76" s="79" t="s">
        <v>14</v>
      </c>
      <c r="U76" s="79" t="s">
        <v>14</v>
      </c>
      <c r="V76" s="79" t="s">
        <v>14</v>
      </c>
      <c r="W76" s="75">
        <f>W29-W53</f>
        <v>0.05478693840757165</v>
      </c>
      <c r="X76" s="78" t="s">
        <v>14</v>
      </c>
      <c r="Y76" s="79" t="s">
        <v>14</v>
      </c>
      <c r="Z76" s="79" t="s">
        <v>14</v>
      </c>
      <c r="AA76" s="79" t="s">
        <v>14</v>
      </c>
      <c r="AB76" s="101">
        <f>AB29-AB53</f>
        <v>0.04926614915091143</v>
      </c>
      <c r="AC76" s="78" t="s">
        <v>14</v>
      </c>
      <c r="AD76" s="79" t="s">
        <v>14</v>
      </c>
      <c r="AE76" s="79" t="s">
        <v>14</v>
      </c>
      <c r="AF76" s="79" t="s">
        <v>14</v>
      </c>
      <c r="AG76" s="75">
        <f>AG29-AG53</f>
        <v>0.027310135175729583</v>
      </c>
    </row>
    <row r="77" spans="1:33" s="44" customFormat="1" ht="12.75">
      <c r="A77" s="3"/>
      <c r="B77" s="77" t="s">
        <v>16</v>
      </c>
      <c r="C77" s="30" t="s">
        <v>41</v>
      </c>
      <c r="D77" s="81">
        <f>SUM(E77:H77)</f>
        <v>11.44222171493672</v>
      </c>
      <c r="E77" s="74">
        <f aca="true" t="shared" si="8" ref="E77:G80">E30-E54</f>
        <v>10.614829236057618</v>
      </c>
      <c r="F77" s="74">
        <f t="shared" si="8"/>
        <v>0</v>
      </c>
      <c r="G77" s="74">
        <f t="shared" si="8"/>
        <v>0.8273924788791014</v>
      </c>
      <c r="H77" s="75">
        <f>H30-H54</f>
        <v>0</v>
      </c>
      <c r="I77" s="81">
        <f>SUM(J77:M77)</f>
        <v>11.249677930192956</v>
      </c>
      <c r="J77" s="74">
        <f aca="true" t="shared" si="9" ref="J77:L80">J30-J54</f>
        <v>10.626712823235284</v>
      </c>
      <c r="K77" s="74">
        <f t="shared" si="9"/>
        <v>0</v>
      </c>
      <c r="L77" s="74">
        <f t="shared" si="9"/>
        <v>0.6229651069576709</v>
      </c>
      <c r="M77" s="101">
        <f>M30-M54</f>
        <v>0</v>
      </c>
      <c r="N77" s="81">
        <f>SUM(O77:R77)</f>
        <v>10.684572312754382</v>
      </c>
      <c r="O77" s="74">
        <f aca="true" t="shared" si="10" ref="O77:Q80">O30-O54</f>
        <v>9.811235482421035</v>
      </c>
      <c r="P77" s="74">
        <f t="shared" si="10"/>
        <v>0</v>
      </c>
      <c r="Q77" s="74">
        <f t="shared" si="10"/>
        <v>0.8733368303333475</v>
      </c>
      <c r="R77" s="75">
        <f>R30-R54</f>
        <v>0</v>
      </c>
      <c r="S77" s="81">
        <f>SUM(T77:W77)</f>
        <v>11.44222171493672</v>
      </c>
      <c r="T77" s="74">
        <f aca="true" t="shared" si="11" ref="T77:V80">T30-T54</f>
        <v>10.614829236057618</v>
      </c>
      <c r="U77" s="74">
        <f t="shared" si="11"/>
        <v>0</v>
      </c>
      <c r="V77" s="74">
        <f t="shared" si="11"/>
        <v>0.8273924788791014</v>
      </c>
      <c r="W77" s="75">
        <f>W30-W54</f>
        <v>0</v>
      </c>
      <c r="X77" s="81">
        <f>SUM(Y77:AB77)</f>
        <v>11.249677930192956</v>
      </c>
      <c r="Y77" s="74">
        <f aca="true" t="shared" si="12" ref="Y77:AA80">Y30-Y54</f>
        <v>10.626712823235284</v>
      </c>
      <c r="Z77" s="74">
        <f t="shared" si="12"/>
        <v>0</v>
      </c>
      <c r="AA77" s="74">
        <f t="shared" si="12"/>
        <v>0.6229651069576709</v>
      </c>
      <c r="AB77" s="101">
        <f>AB30-AB54</f>
        <v>0</v>
      </c>
      <c r="AC77" s="81">
        <f>SUM(AD77:AG77)</f>
        <v>10.684572312754382</v>
      </c>
      <c r="AD77" s="74">
        <f aca="true" t="shared" si="13" ref="AD77:AF80">AD30-AD54</f>
        <v>9.811235482421035</v>
      </c>
      <c r="AE77" s="74">
        <f t="shared" si="13"/>
        <v>0</v>
      </c>
      <c r="AF77" s="74">
        <f t="shared" si="13"/>
        <v>0.8733368303333475</v>
      </c>
      <c r="AG77" s="75">
        <f>AG30-AG54</f>
        <v>0</v>
      </c>
    </row>
    <row r="78" spans="1:33" s="44" customFormat="1" ht="12.75">
      <c r="A78" s="3"/>
      <c r="B78" s="77" t="s">
        <v>17</v>
      </c>
      <c r="C78" s="30" t="s">
        <v>41</v>
      </c>
      <c r="D78" s="81">
        <f>SUM(E78:H78)</f>
        <v>2.141756375002069</v>
      </c>
      <c r="E78" s="74">
        <f t="shared" si="8"/>
        <v>2.141756375002069</v>
      </c>
      <c r="F78" s="74">
        <f t="shared" si="8"/>
        <v>0</v>
      </c>
      <c r="G78" s="74">
        <f t="shared" si="8"/>
        <v>0</v>
      </c>
      <c r="H78" s="75">
        <f>H31-H55</f>
        <v>0</v>
      </c>
      <c r="I78" s="81">
        <f>SUM(J78:M78)</f>
        <v>1.659426134196285</v>
      </c>
      <c r="J78" s="74">
        <f t="shared" si="9"/>
        <v>1.659426134196285</v>
      </c>
      <c r="K78" s="74">
        <f t="shared" si="9"/>
        <v>0</v>
      </c>
      <c r="L78" s="74">
        <f t="shared" si="9"/>
        <v>0</v>
      </c>
      <c r="M78" s="101">
        <f>M31-M55</f>
        <v>0</v>
      </c>
      <c r="N78" s="81">
        <f>SUM(O78:R78)</f>
        <v>2.6218732463921812</v>
      </c>
      <c r="O78" s="74">
        <f t="shared" si="10"/>
        <v>2.6218732463921812</v>
      </c>
      <c r="P78" s="74">
        <f t="shared" si="10"/>
        <v>0</v>
      </c>
      <c r="Q78" s="74">
        <f t="shared" si="10"/>
        <v>0</v>
      </c>
      <c r="R78" s="75">
        <f>R31-R55</f>
        <v>0</v>
      </c>
      <c r="S78" s="81">
        <f>SUM(T78:W78)</f>
        <v>2.141756375002069</v>
      </c>
      <c r="T78" s="74">
        <f t="shared" si="11"/>
        <v>2.141756375002069</v>
      </c>
      <c r="U78" s="74">
        <f t="shared" si="11"/>
        <v>0</v>
      </c>
      <c r="V78" s="74">
        <f t="shared" si="11"/>
        <v>0</v>
      </c>
      <c r="W78" s="75">
        <f>W31-W55</f>
        <v>0</v>
      </c>
      <c r="X78" s="81">
        <f>SUM(Y78:AB78)</f>
        <v>1.659426134196285</v>
      </c>
      <c r="Y78" s="74">
        <f t="shared" si="12"/>
        <v>1.659426134196285</v>
      </c>
      <c r="Z78" s="74">
        <f t="shared" si="12"/>
        <v>0</v>
      </c>
      <c r="AA78" s="74">
        <f t="shared" si="12"/>
        <v>0</v>
      </c>
      <c r="AB78" s="101">
        <f>AB31-AB55</f>
        <v>0</v>
      </c>
      <c r="AC78" s="81">
        <f>SUM(AD78:AG78)</f>
        <v>2.6218732463921812</v>
      </c>
      <c r="AD78" s="74">
        <f t="shared" si="13"/>
        <v>2.6218732463921812</v>
      </c>
      <c r="AE78" s="74">
        <f t="shared" si="13"/>
        <v>0</v>
      </c>
      <c r="AF78" s="74">
        <f t="shared" si="13"/>
        <v>0</v>
      </c>
      <c r="AG78" s="75">
        <f>AG31-AG55</f>
        <v>0</v>
      </c>
    </row>
    <row r="79" spans="1:33" s="44" customFormat="1" ht="12.75">
      <c r="A79" s="3"/>
      <c r="B79" s="29" t="s">
        <v>53</v>
      </c>
      <c r="C79" s="30" t="s">
        <v>41</v>
      </c>
      <c r="D79" s="81">
        <f>SUM(E79:H79)</f>
        <v>34.27392533531372</v>
      </c>
      <c r="E79" s="74">
        <f t="shared" si="8"/>
        <v>34.0800832365108</v>
      </c>
      <c r="F79" s="74">
        <f t="shared" si="8"/>
        <v>0</v>
      </c>
      <c r="G79" s="74">
        <f t="shared" si="8"/>
        <v>0.18603932468968598</v>
      </c>
      <c r="H79" s="75">
        <f>H32-H56</f>
        <v>0.007802774113227329</v>
      </c>
      <c r="I79" s="81">
        <f>SUM(J79:M79)</f>
        <v>26.399324193482407</v>
      </c>
      <c r="J79" s="74">
        <f t="shared" si="9"/>
        <v>26.264768092374474</v>
      </c>
      <c r="K79" s="74">
        <f t="shared" si="9"/>
        <v>0</v>
      </c>
      <c r="L79" s="74">
        <f t="shared" si="9"/>
        <v>0.13055653303296366</v>
      </c>
      <c r="M79" s="101">
        <f>M32-M56</f>
        <v>0.003999568074970594</v>
      </c>
      <c r="N79" s="81">
        <f>SUM(O79:R79)</f>
        <v>42.16684858928732</v>
      </c>
      <c r="O79" s="74">
        <f t="shared" si="10"/>
        <v>41.90579836551368</v>
      </c>
      <c r="P79" s="74">
        <f t="shared" si="10"/>
        <v>0</v>
      </c>
      <c r="Q79" s="74">
        <f t="shared" si="10"/>
        <v>0.21669787931259055</v>
      </c>
      <c r="R79" s="75">
        <f>R32-R56</f>
        <v>0.04435234446104608</v>
      </c>
      <c r="S79" s="81">
        <f>SUM(T79:W79)</f>
        <v>34.27392533531372</v>
      </c>
      <c r="T79" s="74">
        <f t="shared" si="11"/>
        <v>34.0800832365108</v>
      </c>
      <c r="U79" s="74">
        <f t="shared" si="11"/>
        <v>0</v>
      </c>
      <c r="V79" s="74">
        <f t="shared" si="11"/>
        <v>0.18603932468968598</v>
      </c>
      <c r="W79" s="75">
        <f>W32-W56</f>
        <v>0.007802774113227329</v>
      </c>
      <c r="X79" s="81">
        <f>SUM(Y79:AB79)</f>
        <v>26.399324193482407</v>
      </c>
      <c r="Y79" s="74">
        <f t="shared" si="12"/>
        <v>26.264768092374474</v>
      </c>
      <c r="Z79" s="74">
        <f t="shared" si="12"/>
        <v>0</v>
      </c>
      <c r="AA79" s="74">
        <f t="shared" si="12"/>
        <v>0.13055653303296366</v>
      </c>
      <c r="AB79" s="101">
        <f>AB32-AB56</f>
        <v>0.003999568074970594</v>
      </c>
      <c r="AC79" s="81">
        <f>SUM(AD79:AG79)</f>
        <v>42.16684858928732</v>
      </c>
      <c r="AD79" s="74">
        <f t="shared" si="13"/>
        <v>41.90579836551368</v>
      </c>
      <c r="AE79" s="74">
        <f t="shared" si="13"/>
        <v>0</v>
      </c>
      <c r="AF79" s="74">
        <f t="shared" si="13"/>
        <v>0.21669787931259055</v>
      </c>
      <c r="AG79" s="75">
        <f>AG32-AG56</f>
        <v>0.04435234446104608</v>
      </c>
    </row>
    <row r="80" spans="1:33" s="44" customFormat="1" ht="25.5">
      <c r="A80" s="3"/>
      <c r="B80" s="29" t="s">
        <v>18</v>
      </c>
      <c r="C80" s="30" t="s">
        <v>41</v>
      </c>
      <c r="D80" s="81">
        <f>SUM(E80:H80)</f>
        <v>0.01590754402399523</v>
      </c>
      <c r="E80" s="74">
        <f t="shared" si="8"/>
        <v>0</v>
      </c>
      <c r="F80" s="74">
        <f t="shared" si="8"/>
        <v>0</v>
      </c>
      <c r="G80" s="74">
        <f t="shared" si="8"/>
        <v>0.015858367655905148</v>
      </c>
      <c r="H80" s="75">
        <f>H33-H57</f>
        <v>4.917636809008072E-05</v>
      </c>
      <c r="I80" s="81">
        <f>SUM(J80:M80)</f>
        <v>0.010198596099523283</v>
      </c>
      <c r="J80" s="74">
        <f t="shared" si="9"/>
        <v>0</v>
      </c>
      <c r="K80" s="74">
        <f t="shared" si="9"/>
        <v>0</v>
      </c>
      <c r="L80" s="74">
        <f t="shared" si="9"/>
        <v>0.010177002345786307</v>
      </c>
      <c r="M80" s="101">
        <f>M33-M57</f>
        <v>2.1593753736976352E-05</v>
      </c>
      <c r="N80" s="81">
        <f>SUM(O80:R80)</f>
        <v>0.020832918574791526</v>
      </c>
      <c r="O80" s="74">
        <f t="shared" si="10"/>
        <v>0</v>
      </c>
      <c r="P80" s="74">
        <f t="shared" si="10"/>
        <v>0</v>
      </c>
      <c r="Q80" s="74">
        <f t="shared" si="10"/>
        <v>0.020504931413408076</v>
      </c>
      <c r="R80" s="75">
        <f>R33-R57</f>
        <v>0.0003279871613834492</v>
      </c>
      <c r="S80" s="81">
        <f>SUM(T80:W80)</f>
        <v>0.01590754402399523</v>
      </c>
      <c r="T80" s="74">
        <f t="shared" si="11"/>
        <v>0</v>
      </c>
      <c r="U80" s="74">
        <f t="shared" si="11"/>
        <v>0</v>
      </c>
      <c r="V80" s="74">
        <f t="shared" si="11"/>
        <v>0.015858367655905148</v>
      </c>
      <c r="W80" s="75">
        <f>W33-W57</f>
        <v>4.917636809008072E-05</v>
      </c>
      <c r="X80" s="81">
        <f>SUM(Y80:AB80)</f>
        <v>0.010198596099523283</v>
      </c>
      <c r="Y80" s="74">
        <f t="shared" si="12"/>
        <v>0</v>
      </c>
      <c r="Z80" s="74">
        <f t="shared" si="12"/>
        <v>0</v>
      </c>
      <c r="AA80" s="74">
        <f t="shared" si="12"/>
        <v>0.010177002345786307</v>
      </c>
      <c r="AB80" s="101">
        <f>AB33-AB57</f>
        <v>2.1593753736976352E-05</v>
      </c>
      <c r="AC80" s="81">
        <f>SUM(AD80:AG80)</f>
        <v>0.020832918574791526</v>
      </c>
      <c r="AD80" s="74">
        <f t="shared" si="13"/>
        <v>0</v>
      </c>
      <c r="AE80" s="74">
        <f t="shared" si="13"/>
        <v>0</v>
      </c>
      <c r="AF80" s="74">
        <f t="shared" si="13"/>
        <v>0.020504931413408076</v>
      </c>
      <c r="AG80" s="75">
        <f>AG33-AG57</f>
        <v>0.0003279871613834492</v>
      </c>
    </row>
    <row r="81" spans="1:33" s="44" customFormat="1" ht="12.75">
      <c r="A81" s="3"/>
      <c r="B81" s="206" t="s">
        <v>19</v>
      </c>
      <c r="C81" s="67" t="s">
        <v>41</v>
      </c>
      <c r="D81" s="82">
        <f>SUM(E81:H81)</f>
        <v>0.6319910160152908</v>
      </c>
      <c r="E81" s="83">
        <f>E71*E82/100</f>
        <v>0</v>
      </c>
      <c r="F81" s="83">
        <f>F71*F82/100</f>
        <v>0</v>
      </c>
      <c r="G81" s="83">
        <f>G71*G82/100</f>
        <v>0.6319910160152908</v>
      </c>
      <c r="H81" s="84">
        <f>H71*H82/100</f>
        <v>0</v>
      </c>
      <c r="I81" s="81">
        <f>SUM(J81:M81)</f>
        <v>0.16203021310533663</v>
      </c>
      <c r="J81" s="83">
        <f>J71*J82/100</f>
        <v>0</v>
      </c>
      <c r="K81" s="83">
        <f>K71*K82/100</f>
        <v>0</v>
      </c>
      <c r="L81" s="83">
        <f>L71*L82/100</f>
        <v>0.16203021310533663</v>
      </c>
      <c r="M81" s="103">
        <f>M71*M82/100</f>
        <v>0</v>
      </c>
      <c r="N81" s="82">
        <f>SUM(O81:R81)</f>
        <v>1.3373572138286025</v>
      </c>
      <c r="O81" s="83">
        <f>O71*O82/100</f>
        <v>0</v>
      </c>
      <c r="P81" s="83">
        <f>P71*P82/100</f>
        <v>0</v>
      </c>
      <c r="Q81" s="83">
        <f>Q71*Q82/100</f>
        <v>1.3373572138286025</v>
      </c>
      <c r="R81" s="84">
        <f>R71*R82/100</f>
        <v>0</v>
      </c>
      <c r="S81" s="82">
        <f>SUM(T81:W81)</f>
        <v>0.6319910160152908</v>
      </c>
      <c r="T81" s="83">
        <f>T71*T82/100</f>
        <v>0</v>
      </c>
      <c r="U81" s="83">
        <f>U71*U82/100</f>
        <v>0</v>
      </c>
      <c r="V81" s="83">
        <f>V71*V82/100</f>
        <v>0.6319910160152908</v>
      </c>
      <c r="W81" s="84">
        <f>W71*W82/100</f>
        <v>0</v>
      </c>
      <c r="X81" s="81">
        <f>SUM(Y81:AB81)</f>
        <v>0.16203021310533663</v>
      </c>
      <c r="Y81" s="83">
        <f>Y71*Y82/100</f>
        <v>0</v>
      </c>
      <c r="Z81" s="83">
        <f>Z71*Z82/100</f>
        <v>0</v>
      </c>
      <c r="AA81" s="83">
        <f>AA71*AA82/100</f>
        <v>0.16203021310533663</v>
      </c>
      <c r="AB81" s="103">
        <f>AB71*AB82/100</f>
        <v>0</v>
      </c>
      <c r="AC81" s="82">
        <f>SUM(AD81:AG81)</f>
        <v>1.3373572138286025</v>
      </c>
      <c r="AD81" s="83">
        <f>AD71*AD82/100</f>
        <v>0</v>
      </c>
      <c r="AE81" s="83">
        <f>AE71*AE82/100</f>
        <v>0</v>
      </c>
      <c r="AF81" s="83">
        <f>AF71*AF82/100</f>
        <v>1.3373572138286025</v>
      </c>
      <c r="AG81" s="84">
        <f>AG71*AG82/100</f>
        <v>0</v>
      </c>
    </row>
    <row r="82" spans="1:33" s="44" customFormat="1" ht="13.5" thickBot="1">
      <c r="A82" s="3"/>
      <c r="B82" s="207"/>
      <c r="C82" s="22" t="s">
        <v>20</v>
      </c>
      <c r="D82" s="85">
        <f>_xlfn.IFERROR(D81/D71*100,0)</f>
        <v>1.604131362142044</v>
      </c>
      <c r="E82" s="86">
        <f>IF($D$40=0,0,E35)</f>
        <v>0</v>
      </c>
      <c r="F82" s="86">
        <f>IF($D$40=0,0,F35)</f>
        <v>0</v>
      </c>
      <c r="G82" s="86">
        <f>IF($D$40=0,0,G35)</f>
        <v>7.761972967893047</v>
      </c>
      <c r="H82" s="87">
        <f>IF($D$40=0,0,H35)</f>
        <v>0</v>
      </c>
      <c r="I82" s="85">
        <f>_xlfn.IFERROR(I81/I71*100,0)</f>
        <v>0.4546205163553082</v>
      </c>
      <c r="J82" s="83">
        <f>IF($I$40=0,0,J35)</f>
        <v>0</v>
      </c>
      <c r="K82" s="83">
        <f>IF($I$40=0,0,K35)</f>
        <v>0</v>
      </c>
      <c r="L82" s="83">
        <f>IF($I$40=0,0,L35)</f>
        <v>3.5383608054907625</v>
      </c>
      <c r="M82" s="103">
        <f>IF($I$40=0,0,M35)</f>
        <v>0</v>
      </c>
      <c r="N82" s="85">
        <f>_xlfn.IFERROR(N81/N71*100,0)</f>
        <v>3.082173915516266</v>
      </c>
      <c r="O82" s="88">
        <f>IF($N$40=0,0,O35)</f>
        <v>0</v>
      </c>
      <c r="P82" s="88">
        <f>IF($N$40=0,0,P35)</f>
        <v>0</v>
      </c>
      <c r="Q82" s="88">
        <f>IF($N$40=0,0,Q35)</f>
        <v>11.231263902022627</v>
      </c>
      <c r="R82" s="89">
        <f>IF($N$40=0,0,R35)</f>
        <v>0</v>
      </c>
      <c r="S82" s="85">
        <f>_xlfn.IFERROR(S81/S71*100,0)</f>
        <v>1.604131362142044</v>
      </c>
      <c r="T82" s="86">
        <f>IF($D$40=0,0,T35)</f>
        <v>0</v>
      </c>
      <c r="U82" s="86">
        <f>IF($D$40=0,0,U35)</f>
        <v>0</v>
      </c>
      <c r="V82" s="86">
        <f>IF($D$40=0,0,V35)</f>
        <v>7.761972967893047</v>
      </c>
      <c r="W82" s="87">
        <f>IF($D$40=0,0,W35)</f>
        <v>0</v>
      </c>
      <c r="X82" s="85">
        <f>_xlfn.IFERROR(X81/X71*100,0)</f>
        <v>0.4546205163553082</v>
      </c>
      <c r="Y82" s="83">
        <f>IF($I$40=0,0,Y35)</f>
        <v>0</v>
      </c>
      <c r="Z82" s="83">
        <f>IF($I$40=0,0,Z35)</f>
        <v>0</v>
      </c>
      <c r="AA82" s="83">
        <f>IF($I$40=0,0,AA35)</f>
        <v>3.5383608054907625</v>
      </c>
      <c r="AB82" s="103">
        <f>IF($I$40=0,0,AB35)</f>
        <v>0</v>
      </c>
      <c r="AC82" s="85">
        <f>_xlfn.IFERROR(AC81/AC71*100,0)</f>
        <v>3.082173915516266</v>
      </c>
      <c r="AD82" s="88">
        <f>IF($N$40=0,0,AD35)</f>
        <v>0</v>
      </c>
      <c r="AE82" s="88">
        <f>IF($N$40=0,0,AE35)</f>
        <v>0</v>
      </c>
      <c r="AF82" s="88">
        <f>IF($N$40=0,0,AF35)</f>
        <v>11.231263902022627</v>
      </c>
      <c r="AG82" s="89">
        <f>IF($N$40=0,0,AG35)</f>
        <v>0</v>
      </c>
    </row>
    <row r="83" spans="1:33" s="44" customFormat="1" ht="26.25" thickBot="1">
      <c r="A83" s="3"/>
      <c r="B83" s="170" t="s">
        <v>47</v>
      </c>
      <c r="C83" s="173" t="s">
        <v>41</v>
      </c>
      <c r="D83" s="104">
        <f>SUM(E83:H83)</f>
        <v>38.765718606180144</v>
      </c>
      <c r="E83" s="105">
        <f>E40</f>
        <v>35.192550295857984</v>
      </c>
      <c r="F83" s="105">
        <f>F40</f>
        <v>0</v>
      </c>
      <c r="G83" s="105">
        <f>G40</f>
        <v>3.5105294214332674</v>
      </c>
      <c r="H83" s="106">
        <f>H40</f>
        <v>0.06263888888888888</v>
      </c>
      <c r="I83" s="104">
        <f>SUM(J83:M83)</f>
        <v>35.47873109796186</v>
      </c>
      <c r="J83" s="105">
        <f>J40</f>
        <v>31.05749506903353</v>
      </c>
      <c r="K83" s="105">
        <f>K40</f>
        <v>0</v>
      </c>
      <c r="L83" s="105">
        <f>L40</f>
        <v>4.3679487179487175</v>
      </c>
      <c r="M83" s="174">
        <f>M40</f>
        <v>0.05328731097961867</v>
      </c>
      <c r="N83" s="104">
        <f>SUM(O83:R83)</f>
        <v>42.052706114398426</v>
      </c>
      <c r="O83" s="105">
        <f>O40</f>
        <v>39.32760552268245</v>
      </c>
      <c r="P83" s="105">
        <f>P40</f>
        <v>0</v>
      </c>
      <c r="Q83" s="105">
        <f>Q40</f>
        <v>2.6531101249178173</v>
      </c>
      <c r="R83" s="106">
        <f>R40</f>
        <v>0.07199046679815911</v>
      </c>
      <c r="S83" s="104">
        <f>SUM(T83:W83)</f>
        <v>38.765718606180144</v>
      </c>
      <c r="T83" s="105">
        <f>T40</f>
        <v>35.192550295857984</v>
      </c>
      <c r="U83" s="105">
        <f>U40</f>
        <v>0</v>
      </c>
      <c r="V83" s="105">
        <f>V40</f>
        <v>3.5105294214332674</v>
      </c>
      <c r="W83" s="106">
        <f>W40</f>
        <v>0.06263888888888888</v>
      </c>
      <c r="X83" s="104">
        <f>SUM(Y83:AB83)</f>
        <v>35.47873109796186</v>
      </c>
      <c r="Y83" s="105">
        <f>Y40</f>
        <v>31.05749506903353</v>
      </c>
      <c r="Z83" s="105">
        <f>Z40</f>
        <v>0</v>
      </c>
      <c r="AA83" s="105">
        <f>AA40</f>
        <v>4.3679487179487175</v>
      </c>
      <c r="AB83" s="174">
        <f>AB40</f>
        <v>0.05328731097961867</v>
      </c>
      <c r="AC83" s="104">
        <f>SUM(AD83:AG83)</f>
        <v>42.052706114398426</v>
      </c>
      <c r="AD83" s="105">
        <f>AD40</f>
        <v>39.32760552268245</v>
      </c>
      <c r="AE83" s="105">
        <f>AE40</f>
        <v>0</v>
      </c>
      <c r="AF83" s="105">
        <f>AF40</f>
        <v>2.6531101249178173</v>
      </c>
      <c r="AG83" s="106">
        <f>AG40</f>
        <v>0.07199046679815911</v>
      </c>
    </row>
    <row r="84" spans="1:22" s="44" customFormat="1" ht="12.75">
      <c r="A84" s="3"/>
      <c r="B84" s="3"/>
      <c r="C84" s="64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</row>
    <row r="85" spans="1:22" s="44" customFormat="1" ht="12.75">
      <c r="A85" s="3"/>
      <c r="B85" s="43"/>
      <c r="C85" s="64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</row>
    <row r="86" spans="1:22" s="44" customFormat="1" ht="13.5" thickBot="1">
      <c r="A86" s="3"/>
      <c r="B86" s="99" t="s">
        <v>50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65"/>
      <c r="O86" s="65"/>
      <c r="P86" s="65"/>
      <c r="Q86" s="65"/>
      <c r="R86" s="65"/>
      <c r="S86" s="65"/>
      <c r="T86" s="65"/>
      <c r="U86" s="65"/>
      <c r="V86" s="65"/>
    </row>
    <row r="87" spans="1:33" s="44" customFormat="1" ht="12.75">
      <c r="A87" s="3"/>
      <c r="B87" s="140" t="s">
        <v>34</v>
      </c>
      <c r="C87" s="141" t="s">
        <v>29</v>
      </c>
      <c r="D87" s="142" t="s">
        <v>6</v>
      </c>
      <c r="E87" s="142" t="s">
        <v>7</v>
      </c>
      <c r="F87" s="142" t="s">
        <v>8</v>
      </c>
      <c r="G87" s="142" t="s">
        <v>9</v>
      </c>
      <c r="H87" s="143" t="s">
        <v>10</v>
      </c>
      <c r="I87" s="142" t="s">
        <v>6</v>
      </c>
      <c r="J87" s="142" t="s">
        <v>7</v>
      </c>
      <c r="K87" s="142" t="s">
        <v>8</v>
      </c>
      <c r="L87" s="142" t="s">
        <v>9</v>
      </c>
      <c r="M87" s="143" t="s">
        <v>10</v>
      </c>
      <c r="N87" s="142" t="s">
        <v>6</v>
      </c>
      <c r="O87" s="142" t="s">
        <v>7</v>
      </c>
      <c r="P87" s="142" t="s">
        <v>8</v>
      </c>
      <c r="Q87" s="142" t="s">
        <v>9</v>
      </c>
      <c r="R87" s="143" t="s">
        <v>10</v>
      </c>
      <c r="S87" s="142" t="s">
        <v>6</v>
      </c>
      <c r="T87" s="142" t="s">
        <v>7</v>
      </c>
      <c r="U87" s="142" t="s">
        <v>8</v>
      </c>
      <c r="V87" s="142" t="s">
        <v>9</v>
      </c>
      <c r="W87" s="143" t="s">
        <v>10</v>
      </c>
      <c r="X87" s="142" t="s">
        <v>6</v>
      </c>
      <c r="Y87" s="142" t="s">
        <v>7</v>
      </c>
      <c r="Z87" s="142" t="s">
        <v>8</v>
      </c>
      <c r="AA87" s="142" t="s">
        <v>9</v>
      </c>
      <c r="AB87" s="143" t="s">
        <v>10</v>
      </c>
      <c r="AC87" s="142" t="s">
        <v>6</v>
      </c>
      <c r="AD87" s="142" t="s">
        <v>7</v>
      </c>
      <c r="AE87" s="142" t="s">
        <v>8</v>
      </c>
      <c r="AF87" s="142" t="s">
        <v>9</v>
      </c>
      <c r="AG87" s="143" t="s">
        <v>10</v>
      </c>
    </row>
    <row r="88" spans="1:33" s="44" customFormat="1" ht="12.75">
      <c r="A88" s="3"/>
      <c r="B88" s="131" t="s">
        <v>61</v>
      </c>
      <c r="C88" s="22" t="s">
        <v>41</v>
      </c>
      <c r="D88" s="115">
        <f>SUM(E88:H88)</f>
        <v>0.0413828073635766</v>
      </c>
      <c r="E88" s="116"/>
      <c r="F88" s="116"/>
      <c r="G88" s="116">
        <v>0.03913954635108482</v>
      </c>
      <c r="H88" s="116">
        <v>0.0022432610124917818</v>
      </c>
      <c r="I88" s="115">
        <f>SUM(J88:M88)</f>
        <v>0.04293228139381986</v>
      </c>
      <c r="J88" s="116"/>
      <c r="K88" s="116"/>
      <c r="L88" s="116">
        <v>0.040828402366863914</v>
      </c>
      <c r="M88" s="144">
        <v>0.0021038790269559504</v>
      </c>
      <c r="N88" s="115">
        <f>SUM(O88:R88)</f>
        <v>0.03983333333333334</v>
      </c>
      <c r="O88" s="116"/>
      <c r="P88" s="116"/>
      <c r="Q88" s="116">
        <v>0.03745069033530572</v>
      </c>
      <c r="R88" s="144">
        <v>0.0023826429980276136</v>
      </c>
      <c r="S88" s="115">
        <f>SUM(T88:W88)</f>
        <v>0.0413828073635766</v>
      </c>
      <c r="T88" s="116"/>
      <c r="U88" s="116"/>
      <c r="V88" s="116">
        <v>0.03913954635108482</v>
      </c>
      <c r="W88" s="116">
        <v>0.0022432610124917818</v>
      </c>
      <c r="X88" s="115">
        <f>SUM(Y88:AB88)</f>
        <v>0.04293228139381986</v>
      </c>
      <c r="Y88" s="116"/>
      <c r="Z88" s="116"/>
      <c r="AA88" s="116">
        <v>0.040828402366863914</v>
      </c>
      <c r="AB88" s="144">
        <v>0.0021038790269559504</v>
      </c>
      <c r="AC88" s="115">
        <f>SUM(AD88:AG88)</f>
        <v>0.03983333333333334</v>
      </c>
      <c r="AD88" s="116"/>
      <c r="AE88" s="116"/>
      <c r="AF88" s="116">
        <v>0.03745069033530572</v>
      </c>
      <c r="AG88" s="144">
        <v>0.0023826429980276136</v>
      </c>
    </row>
    <row r="89" spans="1:33" s="44" customFormat="1" ht="12.75">
      <c r="A89" s="3"/>
      <c r="B89" s="131" t="s">
        <v>57</v>
      </c>
      <c r="C89" s="22" t="s">
        <v>41</v>
      </c>
      <c r="D89" s="115">
        <f>SUM(E89:H89)</f>
        <v>0.03148290598290598</v>
      </c>
      <c r="E89" s="116"/>
      <c r="F89" s="116"/>
      <c r="G89" s="116">
        <v>0.03148290598290598</v>
      </c>
      <c r="H89" s="116"/>
      <c r="I89" s="115">
        <f>SUM(J89:M89)</f>
        <v>0.03185404339250493</v>
      </c>
      <c r="J89" s="116"/>
      <c r="K89" s="116"/>
      <c r="L89" s="116">
        <v>0.03185404339250493</v>
      </c>
      <c r="M89" s="144"/>
      <c r="N89" s="115">
        <f>SUM(O89:R89)</f>
        <v>0.031111768573307035</v>
      </c>
      <c r="O89" s="116"/>
      <c r="P89" s="116"/>
      <c r="Q89" s="116">
        <v>0.031111768573307035</v>
      </c>
      <c r="R89" s="144"/>
      <c r="S89" s="115">
        <f>SUM(T89:W89)</f>
        <v>0.03148290598290598</v>
      </c>
      <c r="T89" s="116"/>
      <c r="U89" s="116"/>
      <c r="V89" s="116">
        <v>0.03148290598290598</v>
      </c>
      <c r="W89" s="116"/>
      <c r="X89" s="115">
        <f>SUM(Y89:AB89)</f>
        <v>0.03185404339250493</v>
      </c>
      <c r="Y89" s="116"/>
      <c r="Z89" s="116"/>
      <c r="AA89" s="116">
        <v>0.03185404339250493</v>
      </c>
      <c r="AB89" s="144"/>
      <c r="AC89" s="115">
        <f>SUM(AD89:AG89)</f>
        <v>0.031111768573307035</v>
      </c>
      <c r="AD89" s="116"/>
      <c r="AE89" s="116"/>
      <c r="AF89" s="116">
        <v>0.031111768573307035</v>
      </c>
      <c r="AG89" s="144"/>
    </row>
    <row r="90" spans="1:33" s="44" customFormat="1" ht="12.75">
      <c r="A90" s="3"/>
      <c r="B90" s="131"/>
      <c r="C90" s="22" t="s">
        <v>41</v>
      </c>
      <c r="D90" s="115">
        <f>SUM(E90:H90)</f>
        <v>0</v>
      </c>
      <c r="E90" s="116"/>
      <c r="F90" s="116"/>
      <c r="G90" s="116"/>
      <c r="H90" s="144"/>
      <c r="I90" s="115">
        <f>SUM(J90:M90)</f>
        <v>0</v>
      </c>
      <c r="J90" s="116"/>
      <c r="K90" s="116"/>
      <c r="L90" s="116"/>
      <c r="M90" s="144"/>
      <c r="N90" s="115">
        <f>SUM(O90:R90)</f>
        <v>0</v>
      </c>
      <c r="O90" s="116"/>
      <c r="P90" s="116"/>
      <c r="Q90" s="116"/>
      <c r="R90" s="144"/>
      <c r="S90" s="115">
        <f>SUM(T90:W90)</f>
        <v>0</v>
      </c>
      <c r="T90" s="116"/>
      <c r="U90" s="116"/>
      <c r="V90" s="116"/>
      <c r="W90" s="144"/>
      <c r="X90" s="115">
        <f>SUM(Y90:AB90)</f>
        <v>0</v>
      </c>
      <c r="Y90" s="116"/>
      <c r="Z90" s="116"/>
      <c r="AA90" s="116"/>
      <c r="AB90" s="144"/>
      <c r="AC90" s="115">
        <f>SUM(AD90:AG90)</f>
        <v>0</v>
      </c>
      <c r="AD90" s="116"/>
      <c r="AE90" s="116"/>
      <c r="AF90" s="116"/>
      <c r="AG90" s="144"/>
    </row>
    <row r="91" spans="1:33" s="44" customFormat="1" ht="12.75">
      <c r="A91" s="3"/>
      <c r="B91" s="131"/>
      <c r="C91" s="22" t="s">
        <v>41</v>
      </c>
      <c r="D91" s="115">
        <f>SUM(E91:H91)</f>
        <v>0</v>
      </c>
      <c r="E91" s="116"/>
      <c r="F91" s="116"/>
      <c r="G91" s="116"/>
      <c r="H91" s="156"/>
      <c r="I91" s="115">
        <f>SUM(J91:M91)</f>
        <v>0</v>
      </c>
      <c r="J91" s="116"/>
      <c r="K91" s="116"/>
      <c r="L91" s="116"/>
      <c r="M91" s="156"/>
      <c r="N91" s="115">
        <f>SUM(O91:R91)</f>
        <v>0</v>
      </c>
      <c r="O91" s="116"/>
      <c r="P91" s="116"/>
      <c r="Q91" s="116"/>
      <c r="R91" s="156"/>
      <c r="S91" s="115">
        <f>SUM(T91:W91)</f>
        <v>0</v>
      </c>
      <c r="T91" s="116"/>
      <c r="U91" s="116"/>
      <c r="V91" s="116"/>
      <c r="W91" s="156"/>
      <c r="X91" s="115">
        <f>SUM(Y91:AB91)</f>
        <v>0</v>
      </c>
      <c r="Y91" s="116"/>
      <c r="Z91" s="116"/>
      <c r="AA91" s="116"/>
      <c r="AB91" s="156"/>
      <c r="AC91" s="115">
        <f>SUM(AD91:AG91)</f>
        <v>0</v>
      </c>
      <c r="AD91" s="116"/>
      <c r="AE91" s="116"/>
      <c r="AF91" s="116"/>
      <c r="AG91" s="156"/>
    </row>
    <row r="92" spans="1:33" s="146" customFormat="1" ht="21" customHeight="1" thickBot="1">
      <c r="A92" s="117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</row>
    <row r="93" spans="1:33" s="44" customFormat="1" ht="13.5" thickBot="1">
      <c r="A93" s="3"/>
      <c r="B93" s="147" t="s">
        <v>35</v>
      </c>
      <c r="C93" s="22" t="s">
        <v>41</v>
      </c>
      <c r="D93" s="148">
        <f aca="true" t="shared" si="14" ref="D93:R93">SUM(D88:D92)</f>
        <v>0.07286571334648258</v>
      </c>
      <c r="E93" s="148">
        <f t="shared" si="14"/>
        <v>0</v>
      </c>
      <c r="F93" s="148">
        <f t="shared" si="14"/>
        <v>0</v>
      </c>
      <c r="G93" s="148">
        <f t="shared" si="14"/>
        <v>0.0706224523339908</v>
      </c>
      <c r="H93" s="149">
        <f t="shared" si="14"/>
        <v>0.0022432610124917818</v>
      </c>
      <c r="I93" s="148">
        <f t="shared" si="14"/>
        <v>0.0747863247863248</v>
      </c>
      <c r="J93" s="148">
        <f t="shared" si="14"/>
        <v>0</v>
      </c>
      <c r="K93" s="148">
        <f t="shared" si="14"/>
        <v>0</v>
      </c>
      <c r="L93" s="148">
        <f t="shared" si="14"/>
        <v>0.07268244575936884</v>
      </c>
      <c r="M93" s="149">
        <f t="shared" si="14"/>
        <v>0.0021038790269559504</v>
      </c>
      <c r="N93" s="148">
        <f t="shared" si="14"/>
        <v>0.07094510190664037</v>
      </c>
      <c r="O93" s="148">
        <f t="shared" si="14"/>
        <v>0</v>
      </c>
      <c r="P93" s="148">
        <f t="shared" si="14"/>
        <v>0</v>
      </c>
      <c r="Q93" s="148">
        <f t="shared" si="14"/>
        <v>0.06856245890861276</v>
      </c>
      <c r="R93" s="149">
        <f t="shared" si="14"/>
        <v>0.0023826429980276136</v>
      </c>
      <c r="S93" s="148">
        <f aca="true" t="shared" si="15" ref="S93:AG93">SUM(S88:S92)</f>
        <v>0.07286571334648258</v>
      </c>
      <c r="T93" s="148">
        <f t="shared" si="15"/>
        <v>0</v>
      </c>
      <c r="U93" s="148">
        <f t="shared" si="15"/>
        <v>0</v>
      </c>
      <c r="V93" s="148">
        <f t="shared" si="15"/>
        <v>0.0706224523339908</v>
      </c>
      <c r="W93" s="149">
        <f t="shared" si="15"/>
        <v>0.0022432610124917818</v>
      </c>
      <c r="X93" s="148">
        <f t="shared" si="15"/>
        <v>0.0747863247863248</v>
      </c>
      <c r="Y93" s="148">
        <f t="shared" si="15"/>
        <v>0</v>
      </c>
      <c r="Z93" s="148">
        <f t="shared" si="15"/>
        <v>0</v>
      </c>
      <c r="AA93" s="148">
        <f t="shared" si="15"/>
        <v>0.07268244575936884</v>
      </c>
      <c r="AB93" s="149">
        <f t="shared" si="15"/>
        <v>0.0021038790269559504</v>
      </c>
      <c r="AC93" s="148">
        <f t="shared" si="15"/>
        <v>0.07094510190664037</v>
      </c>
      <c r="AD93" s="148">
        <f t="shared" si="15"/>
        <v>0</v>
      </c>
      <c r="AE93" s="148">
        <f t="shared" si="15"/>
        <v>0</v>
      </c>
      <c r="AF93" s="148">
        <f t="shared" si="15"/>
        <v>0.06856245890861276</v>
      </c>
      <c r="AG93" s="149">
        <f t="shared" si="15"/>
        <v>0.0023826429980276136</v>
      </c>
    </row>
    <row r="94" spans="1:22" s="44" customFormat="1" ht="12.75">
      <c r="A94" s="3"/>
      <c r="B94" s="150"/>
      <c r="C94" s="123"/>
      <c r="D94" s="124">
        <f>D33-D93</f>
        <v>0</v>
      </c>
      <c r="E94" s="124">
        <f aca="true" t="shared" si="16" ref="E94:R94">E33-E93</f>
        <v>0</v>
      </c>
      <c r="F94" s="124">
        <f t="shared" si="16"/>
        <v>0</v>
      </c>
      <c r="G94" s="124">
        <f t="shared" si="16"/>
        <v>0</v>
      </c>
      <c r="H94" s="124">
        <f t="shared" si="16"/>
        <v>0</v>
      </c>
      <c r="I94" s="124">
        <f t="shared" si="16"/>
        <v>0</v>
      </c>
      <c r="J94" s="124">
        <f t="shared" si="16"/>
        <v>0</v>
      </c>
      <c r="K94" s="124">
        <f t="shared" si="16"/>
        <v>0</v>
      </c>
      <c r="L94" s="124">
        <f t="shared" si="16"/>
        <v>0</v>
      </c>
      <c r="M94" s="124">
        <f t="shared" si="16"/>
        <v>0</v>
      </c>
      <c r="N94" s="124">
        <f t="shared" si="16"/>
        <v>0</v>
      </c>
      <c r="O94" s="124">
        <f t="shared" si="16"/>
        <v>0</v>
      </c>
      <c r="P94" s="124">
        <f t="shared" si="16"/>
        <v>0</v>
      </c>
      <c r="Q94" s="124">
        <f t="shared" si="16"/>
        <v>0</v>
      </c>
      <c r="R94" s="124">
        <f t="shared" si="16"/>
        <v>0</v>
      </c>
      <c r="S94" s="65"/>
      <c r="T94" s="65"/>
      <c r="U94" s="65"/>
      <c r="V94" s="65"/>
    </row>
    <row r="95" spans="1:22" s="44" customFormat="1" ht="12.75">
      <c r="A95" s="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65"/>
      <c r="N95" s="65"/>
      <c r="O95" s="65"/>
      <c r="P95" s="65"/>
      <c r="Q95" s="65"/>
      <c r="R95" s="43"/>
      <c r="S95" s="65"/>
      <c r="T95" s="65"/>
      <c r="U95" s="65"/>
      <c r="V95" s="65"/>
    </row>
    <row r="96" spans="1:22" s="44" customFormat="1" ht="13.5" thickBot="1">
      <c r="A96" s="3"/>
      <c r="B96" s="99" t="s">
        <v>51</v>
      </c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65"/>
      <c r="N96" s="65"/>
      <c r="O96" s="65"/>
      <c r="P96" s="65"/>
      <c r="Q96" s="65"/>
      <c r="R96" s="43"/>
      <c r="S96" s="65"/>
      <c r="T96" s="65"/>
      <c r="U96" s="65"/>
      <c r="V96" s="65"/>
    </row>
    <row r="97" spans="1:33" s="44" customFormat="1" ht="12.75">
      <c r="A97" s="3"/>
      <c r="B97" s="151" t="s">
        <v>34</v>
      </c>
      <c r="C97" s="141" t="s">
        <v>29</v>
      </c>
      <c r="D97" s="142" t="s">
        <v>6</v>
      </c>
      <c r="E97" s="142" t="s">
        <v>7</v>
      </c>
      <c r="F97" s="142" t="s">
        <v>8</v>
      </c>
      <c r="G97" s="142" t="s">
        <v>9</v>
      </c>
      <c r="H97" s="143" t="s">
        <v>10</v>
      </c>
      <c r="I97" s="142" t="s">
        <v>6</v>
      </c>
      <c r="J97" s="142" t="s">
        <v>7</v>
      </c>
      <c r="K97" s="142" t="s">
        <v>8</v>
      </c>
      <c r="L97" s="142" t="s">
        <v>9</v>
      </c>
      <c r="M97" s="143" t="s">
        <v>10</v>
      </c>
      <c r="N97" s="142" t="s">
        <v>6</v>
      </c>
      <c r="O97" s="142" t="s">
        <v>7</v>
      </c>
      <c r="P97" s="142" t="s">
        <v>8</v>
      </c>
      <c r="Q97" s="142" t="s">
        <v>9</v>
      </c>
      <c r="R97" s="143" t="s">
        <v>10</v>
      </c>
      <c r="S97" s="142" t="s">
        <v>6</v>
      </c>
      <c r="T97" s="142" t="s">
        <v>7</v>
      </c>
      <c r="U97" s="142" t="s">
        <v>8</v>
      </c>
      <c r="V97" s="142" t="s">
        <v>9</v>
      </c>
      <c r="W97" s="143" t="s">
        <v>10</v>
      </c>
      <c r="X97" s="142" t="s">
        <v>6</v>
      </c>
      <c r="Y97" s="142" t="s">
        <v>7</v>
      </c>
      <c r="Z97" s="142" t="s">
        <v>8</v>
      </c>
      <c r="AA97" s="142" t="s">
        <v>9</v>
      </c>
      <c r="AB97" s="143" t="s">
        <v>10</v>
      </c>
      <c r="AC97" s="142" t="s">
        <v>6</v>
      </c>
      <c r="AD97" s="142" t="s">
        <v>7</v>
      </c>
      <c r="AE97" s="142" t="s">
        <v>8</v>
      </c>
      <c r="AF97" s="142" t="s">
        <v>9</v>
      </c>
      <c r="AG97" s="143" t="s">
        <v>10</v>
      </c>
    </row>
    <row r="98" spans="1:33" s="44" customFormat="1" ht="12.75">
      <c r="A98" s="3"/>
      <c r="B98" s="125" t="s">
        <v>57</v>
      </c>
      <c r="C98" s="22" t="s">
        <v>41</v>
      </c>
      <c r="D98" s="115">
        <f>SUM(E98:H98)</f>
        <v>14.006127054569362</v>
      </c>
      <c r="E98" s="116">
        <v>9.845972386587771</v>
      </c>
      <c r="F98" s="116"/>
      <c r="G98" s="116">
        <v>4.160154667981591</v>
      </c>
      <c r="H98" s="116"/>
      <c r="I98" s="115">
        <f>SUM(J98:M98)</f>
        <v>13.973339907955292</v>
      </c>
      <c r="J98" s="116">
        <v>9.757593688362919</v>
      </c>
      <c r="K98" s="116"/>
      <c r="L98" s="116">
        <v>4.215746219592373</v>
      </c>
      <c r="M98" s="144"/>
      <c r="N98" s="115">
        <f>SUM(O98:R98)</f>
        <v>14.038914201183431</v>
      </c>
      <c r="O98" s="116">
        <v>9.934351084812622</v>
      </c>
      <c r="P98" s="116"/>
      <c r="Q98" s="116">
        <v>4.104563116370809</v>
      </c>
      <c r="R98" s="144"/>
      <c r="S98" s="115">
        <f>SUM(T98:W98)</f>
        <v>14.006127054569362</v>
      </c>
      <c r="T98" s="116">
        <v>9.845972386587771</v>
      </c>
      <c r="U98" s="116"/>
      <c r="V98" s="116">
        <v>4.160154667981591</v>
      </c>
      <c r="W98" s="116"/>
      <c r="X98" s="115">
        <f>SUM(Y98:AB98)</f>
        <v>13.973339907955292</v>
      </c>
      <c r="Y98" s="116">
        <v>9.757593688362919</v>
      </c>
      <c r="Z98" s="116"/>
      <c r="AA98" s="116">
        <v>4.215746219592373</v>
      </c>
      <c r="AB98" s="144"/>
      <c r="AC98" s="115">
        <f>SUM(AD98:AG98)</f>
        <v>14.038914201183431</v>
      </c>
      <c r="AD98" s="116">
        <v>9.934351084812622</v>
      </c>
      <c r="AE98" s="116"/>
      <c r="AF98" s="116">
        <v>4.104563116370809</v>
      </c>
      <c r="AG98" s="144"/>
    </row>
    <row r="99" spans="1:33" s="44" customFormat="1" ht="12.75">
      <c r="A99" s="3"/>
      <c r="B99" s="113" t="s">
        <v>59</v>
      </c>
      <c r="C99" s="22" t="s">
        <v>41</v>
      </c>
      <c r="D99" s="115">
        <f>SUM(E99:H99)</f>
        <v>48.40188346482577</v>
      </c>
      <c r="E99" s="116">
        <v>6.602314595660751</v>
      </c>
      <c r="F99" s="116">
        <v>20.179190828402366</v>
      </c>
      <c r="G99" s="116">
        <v>19.178853714661404</v>
      </c>
      <c r="H99" s="116">
        <v>2.4415243261012494</v>
      </c>
      <c r="I99" s="115">
        <f>SUM(J99:M99)</f>
        <v>54.98662064431295</v>
      </c>
      <c r="J99" s="116">
        <v>5.915187376725838</v>
      </c>
      <c r="K99" s="116">
        <v>26.266699539776464</v>
      </c>
      <c r="L99" s="116">
        <v>18.03267587113741</v>
      </c>
      <c r="M99" s="144">
        <v>4.772057856673242</v>
      </c>
      <c r="N99" s="115">
        <f>SUM(O99:R99)</f>
        <v>41.81714628533859</v>
      </c>
      <c r="O99" s="116">
        <v>7.289441814595662</v>
      </c>
      <c r="P99" s="116">
        <v>14.091682117028272</v>
      </c>
      <c r="Q99" s="116">
        <v>20.325031558185405</v>
      </c>
      <c r="R99" s="144">
        <v>0.11099079552925706</v>
      </c>
      <c r="S99" s="115">
        <f>SUM(T99:W99)</f>
        <v>48.40188346482577</v>
      </c>
      <c r="T99" s="116">
        <v>6.602314595660751</v>
      </c>
      <c r="U99" s="116">
        <v>20.179190828402366</v>
      </c>
      <c r="V99" s="116">
        <v>19.178853714661404</v>
      </c>
      <c r="W99" s="116">
        <v>2.4415243261012494</v>
      </c>
      <c r="X99" s="115">
        <f>SUM(Y99:AB99)</f>
        <v>54.98662064431295</v>
      </c>
      <c r="Y99" s="116">
        <v>5.915187376725838</v>
      </c>
      <c r="Z99" s="116">
        <v>26.266699539776464</v>
      </c>
      <c r="AA99" s="116">
        <v>18.03267587113741</v>
      </c>
      <c r="AB99" s="144">
        <v>4.772057856673242</v>
      </c>
      <c r="AC99" s="115">
        <f>SUM(AD99:AG99)</f>
        <v>41.81714628533859</v>
      </c>
      <c r="AD99" s="116">
        <v>7.289441814595662</v>
      </c>
      <c r="AE99" s="116">
        <v>14.091682117028272</v>
      </c>
      <c r="AF99" s="116">
        <v>20.325031558185405</v>
      </c>
      <c r="AG99" s="144">
        <v>0.11099079552925706</v>
      </c>
    </row>
    <row r="100" spans="1:33" s="44" customFormat="1" ht="12.75">
      <c r="A100" s="3"/>
      <c r="B100" s="113" t="s">
        <v>60</v>
      </c>
      <c r="C100" s="22" t="s">
        <v>41</v>
      </c>
      <c r="D100" s="115">
        <f>SUM(E100:H100)</f>
        <v>0.006921926364234056</v>
      </c>
      <c r="E100" s="116"/>
      <c r="F100" s="116"/>
      <c r="G100" s="116">
        <v>0.006921926364234056</v>
      </c>
      <c r="H100" s="116"/>
      <c r="I100" s="115">
        <f>SUM(J100:M100)</f>
        <v>0</v>
      </c>
      <c r="J100" s="116"/>
      <c r="K100" s="116"/>
      <c r="L100" s="116"/>
      <c r="M100" s="144"/>
      <c r="N100" s="115">
        <f>SUM(O100:R100)</f>
        <v>0.013843852728468112</v>
      </c>
      <c r="O100" s="116"/>
      <c r="P100" s="116"/>
      <c r="Q100" s="116">
        <v>0.013843852728468112</v>
      </c>
      <c r="R100" s="144"/>
      <c r="S100" s="115">
        <f>SUM(T100:W100)</f>
        <v>0.006921926364234056</v>
      </c>
      <c r="T100" s="116"/>
      <c r="U100" s="116"/>
      <c r="V100" s="116">
        <v>0.006921926364234056</v>
      </c>
      <c r="W100" s="116"/>
      <c r="X100" s="115">
        <f>SUM(Y100:AB100)</f>
        <v>0</v>
      </c>
      <c r="Y100" s="116"/>
      <c r="Z100" s="116"/>
      <c r="AA100" s="116"/>
      <c r="AB100" s="144"/>
      <c r="AC100" s="115">
        <f>SUM(AD100:AG100)</f>
        <v>0.013843852728468112</v>
      </c>
      <c r="AD100" s="116"/>
      <c r="AE100" s="116"/>
      <c r="AF100" s="116">
        <v>0.013843852728468112</v>
      </c>
      <c r="AG100" s="144"/>
    </row>
    <row r="101" spans="1:33" s="44" customFormat="1" ht="12.75">
      <c r="A101" s="3"/>
      <c r="B101" s="126"/>
      <c r="C101" s="22" t="s">
        <v>41</v>
      </c>
      <c r="D101" s="115">
        <f>SUM(E101:H101)</f>
        <v>0</v>
      </c>
      <c r="E101" s="116"/>
      <c r="F101" s="116"/>
      <c r="G101" s="116"/>
      <c r="H101" s="144"/>
      <c r="I101" s="115">
        <f>SUM(J101:M101)</f>
        <v>0</v>
      </c>
      <c r="J101" s="116"/>
      <c r="K101" s="116"/>
      <c r="L101" s="116"/>
      <c r="M101" s="144"/>
      <c r="N101" s="115">
        <f>SUM(O101:R101)</f>
        <v>0</v>
      </c>
      <c r="O101" s="116"/>
      <c r="P101" s="116"/>
      <c r="Q101" s="116"/>
      <c r="R101" s="144"/>
      <c r="S101" s="115">
        <f>SUM(T101:W101)</f>
        <v>0</v>
      </c>
      <c r="T101" s="116"/>
      <c r="U101" s="116"/>
      <c r="V101" s="116"/>
      <c r="W101" s="144"/>
      <c r="X101" s="115">
        <f>SUM(Y101:AB101)</f>
        <v>0</v>
      </c>
      <c r="Y101" s="116"/>
      <c r="Z101" s="116"/>
      <c r="AA101" s="116"/>
      <c r="AB101" s="144"/>
      <c r="AC101" s="115">
        <f>SUM(AD101:AG101)</f>
        <v>0</v>
      </c>
      <c r="AD101" s="116"/>
      <c r="AE101" s="116"/>
      <c r="AF101" s="116"/>
      <c r="AG101" s="144"/>
    </row>
    <row r="102" spans="1:33" s="146" customFormat="1" ht="21" customHeight="1" thickBot="1">
      <c r="A102" s="117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</row>
    <row r="103" spans="1:33" s="44" customFormat="1" ht="13.5" thickBot="1">
      <c r="A103" s="3"/>
      <c r="B103" s="147" t="s">
        <v>35</v>
      </c>
      <c r="C103" s="22" t="s">
        <v>41</v>
      </c>
      <c r="D103" s="152">
        <f aca="true" t="shared" si="17" ref="D103:R103">SUM(D98:D102)</f>
        <v>62.41493244575937</v>
      </c>
      <c r="E103" s="152">
        <f t="shared" si="17"/>
        <v>16.448286982248522</v>
      </c>
      <c r="F103" s="152">
        <f t="shared" si="17"/>
        <v>20.179190828402366</v>
      </c>
      <c r="G103" s="152">
        <f t="shared" si="17"/>
        <v>23.34593030900723</v>
      </c>
      <c r="H103" s="153">
        <f t="shared" si="17"/>
        <v>2.4415243261012494</v>
      </c>
      <c r="I103" s="152">
        <f t="shared" si="17"/>
        <v>68.95996055226824</v>
      </c>
      <c r="J103" s="152">
        <f t="shared" si="17"/>
        <v>15.672781065088756</v>
      </c>
      <c r="K103" s="152">
        <f t="shared" si="17"/>
        <v>26.266699539776464</v>
      </c>
      <c r="L103" s="152">
        <f t="shared" si="17"/>
        <v>22.248422090729782</v>
      </c>
      <c r="M103" s="153">
        <f t="shared" si="17"/>
        <v>4.772057856673242</v>
      </c>
      <c r="N103" s="152">
        <f t="shared" si="17"/>
        <v>55.86990433925049</v>
      </c>
      <c r="O103" s="152">
        <f t="shared" si="17"/>
        <v>17.223792899408284</v>
      </c>
      <c r="P103" s="152">
        <f t="shared" si="17"/>
        <v>14.091682117028272</v>
      </c>
      <c r="Q103" s="152">
        <f t="shared" si="17"/>
        <v>24.44343852728468</v>
      </c>
      <c r="R103" s="153">
        <f t="shared" si="17"/>
        <v>0.11099079552925706</v>
      </c>
      <c r="S103" s="152">
        <f aca="true" t="shared" si="18" ref="S103:AG103">SUM(S98:S102)</f>
        <v>62.41493244575937</v>
      </c>
      <c r="T103" s="152">
        <f t="shared" si="18"/>
        <v>16.448286982248522</v>
      </c>
      <c r="U103" s="152">
        <f t="shared" si="18"/>
        <v>20.179190828402366</v>
      </c>
      <c r="V103" s="152">
        <f t="shared" si="18"/>
        <v>23.34593030900723</v>
      </c>
      <c r="W103" s="153">
        <f t="shared" si="18"/>
        <v>2.4415243261012494</v>
      </c>
      <c r="X103" s="152">
        <f t="shared" si="18"/>
        <v>68.95996055226824</v>
      </c>
      <c r="Y103" s="152">
        <f t="shared" si="18"/>
        <v>15.672781065088756</v>
      </c>
      <c r="Z103" s="152">
        <f t="shared" si="18"/>
        <v>26.266699539776464</v>
      </c>
      <c r="AA103" s="152">
        <f t="shared" si="18"/>
        <v>22.248422090729782</v>
      </c>
      <c r="AB103" s="153">
        <f t="shared" si="18"/>
        <v>4.772057856673242</v>
      </c>
      <c r="AC103" s="152">
        <f t="shared" si="18"/>
        <v>55.86990433925049</v>
      </c>
      <c r="AD103" s="152">
        <f t="shared" si="18"/>
        <v>17.223792899408284</v>
      </c>
      <c r="AE103" s="152">
        <f t="shared" si="18"/>
        <v>14.091682117028272</v>
      </c>
      <c r="AF103" s="152">
        <f t="shared" si="18"/>
        <v>24.44343852728468</v>
      </c>
      <c r="AG103" s="153">
        <f t="shared" si="18"/>
        <v>0.11099079552925706</v>
      </c>
    </row>
    <row r="104" spans="1:22" s="44" customFormat="1" ht="12.75">
      <c r="A104" s="3"/>
      <c r="B104" s="150"/>
      <c r="C104" s="123"/>
      <c r="D104" s="128">
        <f aca="true" t="shared" si="19" ref="D104:R104">D39-D103</f>
        <v>0</v>
      </c>
      <c r="E104" s="128">
        <f t="shared" si="19"/>
        <v>0</v>
      </c>
      <c r="F104" s="128">
        <f t="shared" si="19"/>
        <v>0</v>
      </c>
      <c r="G104" s="128">
        <f t="shared" si="19"/>
        <v>0</v>
      </c>
      <c r="H104" s="128">
        <f t="shared" si="19"/>
        <v>0</v>
      </c>
      <c r="I104" s="128">
        <f t="shared" si="19"/>
        <v>0</v>
      </c>
      <c r="J104" s="128">
        <f t="shared" si="19"/>
        <v>0</v>
      </c>
      <c r="K104" s="128">
        <f t="shared" si="19"/>
        <v>0</v>
      </c>
      <c r="L104" s="128">
        <f t="shared" si="19"/>
        <v>0</v>
      </c>
      <c r="M104" s="128">
        <f t="shared" si="19"/>
        <v>0</v>
      </c>
      <c r="N104" s="128">
        <f t="shared" si="19"/>
        <v>0</v>
      </c>
      <c r="O104" s="128">
        <f t="shared" si="19"/>
        <v>0</v>
      </c>
      <c r="P104" s="128">
        <f t="shared" si="19"/>
        <v>0</v>
      </c>
      <c r="Q104" s="128">
        <f t="shared" si="19"/>
        <v>0</v>
      </c>
      <c r="R104" s="128">
        <f t="shared" si="19"/>
        <v>0</v>
      </c>
      <c r="S104" s="65"/>
      <c r="T104" s="65"/>
      <c r="U104" s="65"/>
      <c r="V104" s="65"/>
    </row>
    <row r="105" spans="1:22" s="44" customFormat="1" ht="12.75">
      <c r="A105" s="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65"/>
      <c r="O105" s="65"/>
      <c r="P105" s="65"/>
      <c r="Q105" s="65"/>
      <c r="R105" s="65"/>
      <c r="S105" s="65"/>
      <c r="T105" s="65"/>
      <c r="U105" s="65"/>
      <c r="V105" s="65"/>
    </row>
    <row r="106" spans="1:22" s="44" customFormat="1" ht="13.5" thickBot="1">
      <c r="A106" s="3"/>
      <c r="B106" s="99" t="s">
        <v>52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65"/>
      <c r="O106" s="65"/>
      <c r="P106" s="65"/>
      <c r="Q106" s="65"/>
      <c r="R106" s="65"/>
      <c r="S106" s="65"/>
      <c r="T106" s="65"/>
      <c r="U106" s="65"/>
      <c r="V106" s="65"/>
    </row>
    <row r="107" spans="1:33" s="44" customFormat="1" ht="12.75">
      <c r="A107" s="3"/>
      <c r="B107" s="151" t="s">
        <v>38</v>
      </c>
      <c r="C107" s="141" t="s">
        <v>29</v>
      </c>
      <c r="D107" s="142" t="s">
        <v>6</v>
      </c>
      <c r="E107" s="142" t="s">
        <v>7</v>
      </c>
      <c r="F107" s="142" t="s">
        <v>8</v>
      </c>
      <c r="G107" s="142" t="s">
        <v>9</v>
      </c>
      <c r="H107" s="143" t="s">
        <v>10</v>
      </c>
      <c r="I107" s="142" t="s">
        <v>6</v>
      </c>
      <c r="J107" s="142" t="s">
        <v>7</v>
      </c>
      <c r="K107" s="142" t="s">
        <v>8</v>
      </c>
      <c r="L107" s="142" t="s">
        <v>9</v>
      </c>
      <c r="M107" s="143" t="s">
        <v>10</v>
      </c>
      <c r="N107" s="142" t="s">
        <v>6</v>
      </c>
      <c r="O107" s="142" t="s">
        <v>7</v>
      </c>
      <c r="P107" s="142" t="s">
        <v>8</v>
      </c>
      <c r="Q107" s="142" t="s">
        <v>9</v>
      </c>
      <c r="R107" s="143" t="s">
        <v>10</v>
      </c>
      <c r="S107" s="142" t="s">
        <v>6</v>
      </c>
      <c r="T107" s="142" t="s">
        <v>7</v>
      </c>
      <c r="U107" s="142" t="s">
        <v>8</v>
      </c>
      <c r="V107" s="142" t="s">
        <v>9</v>
      </c>
      <c r="W107" s="143" t="s">
        <v>10</v>
      </c>
      <c r="X107" s="142" t="s">
        <v>6</v>
      </c>
      <c r="Y107" s="142" t="s">
        <v>7</v>
      </c>
      <c r="Z107" s="142" t="s">
        <v>8</v>
      </c>
      <c r="AA107" s="142" t="s">
        <v>9</v>
      </c>
      <c r="AB107" s="143" t="s">
        <v>10</v>
      </c>
      <c r="AC107" s="142" t="s">
        <v>6</v>
      </c>
      <c r="AD107" s="142" t="s">
        <v>7</v>
      </c>
      <c r="AE107" s="142" t="s">
        <v>8</v>
      </c>
      <c r="AF107" s="142" t="s">
        <v>9</v>
      </c>
      <c r="AG107" s="143" t="s">
        <v>10</v>
      </c>
    </row>
    <row r="108" spans="1:33" s="44" customFormat="1" ht="12.75">
      <c r="A108" s="3"/>
      <c r="B108" s="113" t="s">
        <v>56</v>
      </c>
      <c r="C108" s="22" t="s">
        <v>41</v>
      </c>
      <c r="D108" s="115">
        <f>SUM(E108:H108)</f>
        <v>0.5865498027613412</v>
      </c>
      <c r="E108" s="116">
        <v>0.0886837606837607</v>
      </c>
      <c r="F108" s="116"/>
      <c r="G108" s="116">
        <v>0.1446531886916502</v>
      </c>
      <c r="H108" s="144">
        <v>0.3532128533859302</v>
      </c>
      <c r="I108" s="115">
        <f>SUM(J108:M108)</f>
        <v>0.6318934911242603</v>
      </c>
      <c r="J108" s="116">
        <v>0.13481919789612096</v>
      </c>
      <c r="K108" s="116"/>
      <c r="L108" s="116">
        <v>0.13063773833004602</v>
      </c>
      <c r="M108" s="144">
        <v>0.36643655489809335</v>
      </c>
      <c r="N108" s="115">
        <f>SUM(O108:R108)</f>
        <v>0.541206114398422</v>
      </c>
      <c r="O108" s="116">
        <v>0.04254832347140039</v>
      </c>
      <c r="P108" s="116"/>
      <c r="Q108" s="116">
        <v>0.15866863905325443</v>
      </c>
      <c r="R108" s="144">
        <v>0.3399891518737672</v>
      </c>
      <c r="S108" s="115">
        <f>SUM(T108:W108)</f>
        <v>0.5865498027613412</v>
      </c>
      <c r="T108" s="116">
        <v>0.0886837606837607</v>
      </c>
      <c r="U108" s="116"/>
      <c r="V108" s="116">
        <v>0.1446531886916502</v>
      </c>
      <c r="W108" s="144">
        <v>0.3532128533859302</v>
      </c>
      <c r="X108" s="115">
        <f>SUM(Y108:AB108)</f>
        <v>0.6318934911242603</v>
      </c>
      <c r="Y108" s="116">
        <v>0.13481919789612096</v>
      </c>
      <c r="Z108" s="116"/>
      <c r="AA108" s="116">
        <v>0.13063773833004602</v>
      </c>
      <c r="AB108" s="144">
        <v>0.36643655489809335</v>
      </c>
      <c r="AC108" s="115">
        <f>SUM(AD108:AG108)</f>
        <v>0.541206114398422</v>
      </c>
      <c r="AD108" s="116">
        <v>0.04254832347140039</v>
      </c>
      <c r="AE108" s="116"/>
      <c r="AF108" s="116">
        <v>0.15866863905325443</v>
      </c>
      <c r="AG108" s="144">
        <v>0.3399891518737672</v>
      </c>
    </row>
    <row r="109" spans="1:33" s="44" customFormat="1" ht="12.75">
      <c r="A109" s="3"/>
      <c r="B109" s="113"/>
      <c r="C109" s="22" t="s">
        <v>41</v>
      </c>
      <c r="D109" s="115">
        <f>SUM(E109:H109)</f>
        <v>0</v>
      </c>
      <c r="E109" s="116"/>
      <c r="F109" s="116"/>
      <c r="G109" s="116"/>
      <c r="H109" s="144"/>
      <c r="I109" s="115">
        <f>SUM(J109:M109)</f>
        <v>0</v>
      </c>
      <c r="J109" s="116"/>
      <c r="K109" s="116"/>
      <c r="L109" s="116"/>
      <c r="M109" s="144"/>
      <c r="N109" s="115">
        <f>SUM(O109:R109)</f>
        <v>0</v>
      </c>
      <c r="O109" s="116"/>
      <c r="P109" s="116"/>
      <c r="Q109" s="116"/>
      <c r="R109" s="144"/>
      <c r="S109" s="115">
        <f>SUM(T109:W109)</f>
        <v>0</v>
      </c>
      <c r="T109" s="116"/>
      <c r="U109" s="116"/>
      <c r="V109" s="116"/>
      <c r="W109" s="144"/>
      <c r="X109" s="115">
        <f>SUM(Y109:AB109)</f>
        <v>0</v>
      </c>
      <c r="Y109" s="116"/>
      <c r="Z109" s="116"/>
      <c r="AA109" s="116"/>
      <c r="AB109" s="144"/>
      <c r="AC109" s="115">
        <f>SUM(AD109:AG109)</f>
        <v>0</v>
      </c>
      <c r="AD109" s="116"/>
      <c r="AE109" s="116"/>
      <c r="AF109" s="116"/>
      <c r="AG109" s="144"/>
    </row>
    <row r="110" spans="1:33" s="44" customFormat="1" ht="12.75">
      <c r="A110" s="3"/>
      <c r="B110" s="113"/>
      <c r="C110" s="22" t="s">
        <v>41</v>
      </c>
      <c r="D110" s="115">
        <f>SUM(E110:H110)</f>
        <v>0</v>
      </c>
      <c r="E110" s="116"/>
      <c r="F110" s="116"/>
      <c r="G110" s="116"/>
      <c r="H110" s="144"/>
      <c r="I110" s="115">
        <f>SUM(J110:M110)</f>
        <v>0</v>
      </c>
      <c r="J110" s="116"/>
      <c r="K110" s="116"/>
      <c r="L110" s="116"/>
      <c r="M110" s="144"/>
      <c r="N110" s="115">
        <f>SUM(O110:R110)</f>
        <v>0</v>
      </c>
      <c r="O110" s="116"/>
      <c r="P110" s="116"/>
      <c r="Q110" s="116"/>
      <c r="R110" s="144"/>
      <c r="S110" s="115">
        <f>SUM(T110:W110)</f>
        <v>0</v>
      </c>
      <c r="T110" s="116"/>
      <c r="U110" s="116"/>
      <c r="V110" s="116"/>
      <c r="W110" s="144"/>
      <c r="X110" s="115">
        <f>SUM(Y110:AB110)</f>
        <v>0</v>
      </c>
      <c r="Y110" s="116"/>
      <c r="Z110" s="116"/>
      <c r="AA110" s="116"/>
      <c r="AB110" s="144"/>
      <c r="AC110" s="115">
        <f>SUM(AD110:AG110)</f>
        <v>0</v>
      </c>
      <c r="AD110" s="116"/>
      <c r="AE110" s="116"/>
      <c r="AF110" s="116"/>
      <c r="AG110" s="144"/>
    </row>
    <row r="111" spans="1:33" s="44" customFormat="1" ht="12.75">
      <c r="A111" s="3"/>
      <c r="B111" s="113"/>
      <c r="C111" s="22" t="s">
        <v>41</v>
      </c>
      <c r="D111" s="115">
        <f>SUM(E111:H111)</f>
        <v>0</v>
      </c>
      <c r="E111" s="116"/>
      <c r="F111" s="116"/>
      <c r="G111" s="116"/>
      <c r="H111" s="144"/>
      <c r="I111" s="115">
        <f>SUM(J111:M111)</f>
        <v>0</v>
      </c>
      <c r="J111" s="116"/>
      <c r="K111" s="116"/>
      <c r="L111" s="116"/>
      <c r="M111" s="144"/>
      <c r="N111" s="115">
        <f>SUM(O111:R111)</f>
        <v>0</v>
      </c>
      <c r="O111" s="116"/>
      <c r="P111" s="116"/>
      <c r="Q111" s="116"/>
      <c r="R111" s="144"/>
      <c r="S111" s="115">
        <f>SUM(T111:W111)</f>
        <v>0</v>
      </c>
      <c r="T111" s="116"/>
      <c r="U111" s="116"/>
      <c r="V111" s="116"/>
      <c r="W111" s="144"/>
      <c r="X111" s="115">
        <f>SUM(Y111:AB111)</f>
        <v>0</v>
      </c>
      <c r="Y111" s="116"/>
      <c r="Z111" s="116"/>
      <c r="AA111" s="116"/>
      <c r="AB111" s="144"/>
      <c r="AC111" s="115">
        <f>SUM(AD111:AG111)</f>
        <v>0</v>
      </c>
      <c r="AD111" s="116"/>
      <c r="AE111" s="116"/>
      <c r="AF111" s="116"/>
      <c r="AG111" s="144"/>
    </row>
    <row r="112" spans="1:33" s="146" customFormat="1" ht="21" customHeight="1" thickBot="1">
      <c r="A112" s="117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1:33" s="44" customFormat="1" ht="13.5" thickBot="1">
      <c r="A113" s="3"/>
      <c r="B113" s="147" t="s">
        <v>35</v>
      </c>
      <c r="C113" s="22" t="s">
        <v>41</v>
      </c>
      <c r="D113" s="154">
        <f aca="true" t="shared" si="20" ref="D113:R113">SUM(D108:D112)</f>
        <v>0.5865498027613412</v>
      </c>
      <c r="E113" s="154">
        <f t="shared" si="20"/>
        <v>0.0886837606837607</v>
      </c>
      <c r="F113" s="154">
        <f t="shared" si="20"/>
        <v>0</v>
      </c>
      <c r="G113" s="154">
        <f t="shared" si="20"/>
        <v>0.1446531886916502</v>
      </c>
      <c r="H113" s="154">
        <f t="shared" si="20"/>
        <v>0.3532128533859302</v>
      </c>
      <c r="I113" s="154">
        <f t="shared" si="20"/>
        <v>0.6318934911242603</v>
      </c>
      <c r="J113" s="154">
        <f t="shared" si="20"/>
        <v>0.13481919789612096</v>
      </c>
      <c r="K113" s="154">
        <f t="shared" si="20"/>
        <v>0</v>
      </c>
      <c r="L113" s="154">
        <f t="shared" si="20"/>
        <v>0.13063773833004602</v>
      </c>
      <c r="M113" s="154">
        <f t="shared" si="20"/>
        <v>0.36643655489809335</v>
      </c>
      <c r="N113" s="154">
        <f t="shared" si="20"/>
        <v>0.541206114398422</v>
      </c>
      <c r="O113" s="154">
        <f t="shared" si="20"/>
        <v>0.04254832347140039</v>
      </c>
      <c r="P113" s="154">
        <f t="shared" si="20"/>
        <v>0</v>
      </c>
      <c r="Q113" s="154">
        <f t="shared" si="20"/>
        <v>0.15866863905325443</v>
      </c>
      <c r="R113" s="154">
        <f t="shared" si="20"/>
        <v>0.3399891518737672</v>
      </c>
      <c r="S113" s="154">
        <f aca="true" t="shared" si="21" ref="S113:AG113">SUM(S108:S112)</f>
        <v>0.5865498027613412</v>
      </c>
      <c r="T113" s="154">
        <f t="shared" si="21"/>
        <v>0.0886837606837607</v>
      </c>
      <c r="U113" s="154">
        <f t="shared" si="21"/>
        <v>0</v>
      </c>
      <c r="V113" s="154">
        <f t="shared" si="21"/>
        <v>0.1446531886916502</v>
      </c>
      <c r="W113" s="154">
        <f t="shared" si="21"/>
        <v>0.3532128533859302</v>
      </c>
      <c r="X113" s="154">
        <f t="shared" si="21"/>
        <v>0.6318934911242603</v>
      </c>
      <c r="Y113" s="154">
        <f t="shared" si="21"/>
        <v>0.13481919789612096</v>
      </c>
      <c r="Z113" s="154">
        <f t="shared" si="21"/>
        <v>0</v>
      </c>
      <c r="AA113" s="154">
        <f t="shared" si="21"/>
        <v>0.13063773833004602</v>
      </c>
      <c r="AB113" s="154">
        <f t="shared" si="21"/>
        <v>0.36643655489809335</v>
      </c>
      <c r="AC113" s="154">
        <f t="shared" si="21"/>
        <v>0.541206114398422</v>
      </c>
      <c r="AD113" s="154">
        <f t="shared" si="21"/>
        <v>0.04254832347140039</v>
      </c>
      <c r="AE113" s="154">
        <f t="shared" si="21"/>
        <v>0</v>
      </c>
      <c r="AF113" s="154">
        <f t="shared" si="21"/>
        <v>0.15866863905325443</v>
      </c>
      <c r="AG113" s="154">
        <f t="shared" si="21"/>
        <v>0.3399891518737672</v>
      </c>
    </row>
    <row r="114" spans="1:22" s="44" customFormat="1" ht="12.75">
      <c r="A114" s="3"/>
      <c r="B114" s="150"/>
      <c r="C114" s="65"/>
      <c r="D114" s="108">
        <f aca="true" t="shared" si="22" ref="D114:R114">D38-D113</f>
        <v>1.4876988529977098E-14</v>
      </c>
      <c r="E114" s="108">
        <f t="shared" si="22"/>
        <v>0</v>
      </c>
      <c r="F114" s="108">
        <f t="shared" si="22"/>
        <v>0</v>
      </c>
      <c r="G114" s="108">
        <f t="shared" si="22"/>
        <v>0</v>
      </c>
      <c r="H114" s="108">
        <f t="shared" si="22"/>
        <v>1.4876988529977098E-14</v>
      </c>
      <c r="I114" s="108">
        <f t="shared" si="22"/>
        <v>2.4868995751603507E-14</v>
      </c>
      <c r="J114" s="108">
        <f t="shared" si="22"/>
        <v>0</v>
      </c>
      <c r="K114" s="108">
        <f t="shared" si="22"/>
        <v>0</v>
      </c>
      <c r="L114" s="108">
        <f t="shared" si="22"/>
        <v>0</v>
      </c>
      <c r="M114" s="108">
        <f t="shared" si="22"/>
        <v>2.4868995751603507E-14</v>
      </c>
      <c r="N114" s="108">
        <f t="shared" si="22"/>
        <v>1.3322676295501878E-15</v>
      </c>
      <c r="O114" s="108">
        <f t="shared" si="22"/>
        <v>0</v>
      </c>
      <c r="P114" s="108">
        <f t="shared" si="22"/>
        <v>0</v>
      </c>
      <c r="Q114" s="108">
        <f t="shared" si="22"/>
        <v>0</v>
      </c>
      <c r="R114" s="108">
        <f t="shared" si="22"/>
        <v>1.3322676295501878E-15</v>
      </c>
      <c r="S114" s="65"/>
      <c r="T114" s="65"/>
      <c r="U114" s="65"/>
      <c r="V114" s="65"/>
    </row>
    <row r="115" spans="1:22" s="44" customFormat="1" ht="12.75">
      <c r="A115" s="3"/>
      <c r="B115" s="3"/>
      <c r="C115" s="64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</row>
    <row r="116" spans="1:22" s="44" customFormat="1" ht="12.75">
      <c r="A116" s="3"/>
      <c r="B116" s="3"/>
      <c r="C116" s="64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9" ht="12.75">
      <c r="L119" s="183"/>
    </row>
  </sheetData>
  <sheetProtection formatColumns="0" formatRows="0"/>
  <protectedRanges>
    <protectedRange sqref="B88:B91 B108:B111 B98:B100" name="Диапазон1"/>
    <protectedRange sqref="B101" name="Диапазон1_1_1"/>
  </protectedRanges>
  <mergeCells count="33">
    <mergeCell ref="I69:M69"/>
    <mergeCell ref="N69:R69"/>
    <mergeCell ref="B81:B82"/>
    <mergeCell ref="N46:R46"/>
    <mergeCell ref="B58:B59"/>
    <mergeCell ref="B68:B70"/>
    <mergeCell ref="C68:C70"/>
    <mergeCell ref="D68:R68"/>
    <mergeCell ref="D69:H69"/>
    <mergeCell ref="N22:R22"/>
    <mergeCell ref="B34:B35"/>
    <mergeCell ref="B45:B47"/>
    <mergeCell ref="C45:C47"/>
    <mergeCell ref="D45:R45"/>
    <mergeCell ref="D46:H46"/>
    <mergeCell ref="I46:M46"/>
    <mergeCell ref="S21:AG21"/>
    <mergeCell ref="S22:W22"/>
    <mergeCell ref="X22:AB22"/>
    <mergeCell ref="AC22:AG22"/>
    <mergeCell ref="S45:AG45"/>
    <mergeCell ref="B21:B23"/>
    <mergeCell ref="C21:C23"/>
    <mergeCell ref="D21:R21"/>
    <mergeCell ref="D22:H22"/>
    <mergeCell ref="I22:M22"/>
    <mergeCell ref="S46:W46"/>
    <mergeCell ref="X46:AB46"/>
    <mergeCell ref="AC46:AG46"/>
    <mergeCell ref="S68:AG68"/>
    <mergeCell ref="S69:W69"/>
    <mergeCell ref="X69:AB69"/>
    <mergeCell ref="AC69:AG6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92 B102 B11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Кобозова Анастасия Юджиновна</dc:creator>
  <cp:keywords/>
  <dc:description/>
  <cp:lastModifiedBy>Полянин Александр Евгеньевич</cp:lastModifiedBy>
  <dcterms:created xsi:type="dcterms:W3CDTF">2021-03-11T11:32:04Z</dcterms:created>
  <dcterms:modified xsi:type="dcterms:W3CDTF">2023-03-31T19:20:34Z</dcterms:modified>
  <cp:category/>
  <cp:version/>
  <cp:contentType/>
  <cp:contentStatus/>
</cp:coreProperties>
</file>